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372" activeTab="0"/>
  </bookViews>
  <sheets>
    <sheet name="Instructions" sheetId="1" r:id="rId1"/>
    <sheet name="IT final 2021-22 College" sheetId="2" r:id="rId2"/>
  </sheets>
  <definedNames>
    <definedName name="_xlfn.BAHTTEXT" hidden="1">#NAME?</definedName>
  </definedNames>
  <calcPr fullCalcOnLoad="1"/>
</workbook>
</file>

<file path=xl/sharedStrings.xml><?xml version="1.0" encoding="utf-8"?>
<sst xmlns="http://schemas.openxmlformats.org/spreadsheetml/2006/main" count="159" uniqueCount="117">
  <si>
    <t>Designation</t>
  </si>
  <si>
    <t>Rs.</t>
  </si>
  <si>
    <t>Total</t>
  </si>
  <si>
    <t>Pay</t>
  </si>
  <si>
    <t>DA</t>
  </si>
  <si>
    <t>HRA</t>
  </si>
  <si>
    <t>MA</t>
  </si>
  <si>
    <t>GROSS</t>
  </si>
  <si>
    <t>FBF</t>
  </si>
  <si>
    <t>per month.</t>
  </si>
  <si>
    <t>Add: Any other income</t>
  </si>
  <si>
    <t>SLS</t>
  </si>
  <si>
    <t>Premium</t>
  </si>
  <si>
    <t>SPF</t>
  </si>
  <si>
    <t>IT</t>
  </si>
  <si>
    <t>MON</t>
  </si>
  <si>
    <t>CCA</t>
  </si>
  <si>
    <t>OTH</t>
  </si>
  <si>
    <t>NH</t>
  </si>
  <si>
    <t>CSS</t>
  </si>
  <si>
    <t>Total Annual Gross Salary</t>
  </si>
  <si>
    <t>Less: HRA (if applicable)</t>
  </si>
  <si>
    <t>Less: Professonal Tax</t>
  </si>
  <si>
    <t xml:space="preserve">Less: Standard Deduction </t>
  </si>
  <si>
    <t>Less: Interest on HBA</t>
  </si>
  <si>
    <t>Less: Any other</t>
  </si>
  <si>
    <t>Total Deductions (sum 3-7)</t>
  </si>
  <si>
    <t>Total Income under the head "Salaries"</t>
  </si>
  <si>
    <t>Less: GPF / CPS</t>
  </si>
  <si>
    <t>Less: LIC Premium</t>
  </si>
  <si>
    <t>Less: PLI</t>
  </si>
  <si>
    <t>Less: FBF + SPF</t>
  </si>
  <si>
    <t>Less: HBA Principal (Rs.1.5L)</t>
  </si>
  <si>
    <t>Less: Tuition Fees</t>
  </si>
  <si>
    <t>Less: Savings scheme (25K)</t>
  </si>
  <si>
    <t>Less: Infra. Bonds (20K)</t>
  </si>
  <si>
    <t>Less: Other</t>
  </si>
  <si>
    <t>Total Savings u/s 80 C</t>
  </si>
  <si>
    <t>Less: Donation (80 G)</t>
  </si>
  <si>
    <t>Less: 80 CCD (1) (b)</t>
  </si>
  <si>
    <t>Less: Physical disability (80U)</t>
  </si>
  <si>
    <t>Less: Edu. Loan (80 E)</t>
  </si>
  <si>
    <t>Total Savings u/s VI Chap</t>
  </si>
  <si>
    <t>Total Cess</t>
  </si>
  <si>
    <t>Eligible Amount u/s 80 C</t>
  </si>
  <si>
    <t>S.N.</t>
  </si>
  <si>
    <t>Name of the Policy</t>
  </si>
  <si>
    <t>Policy Number</t>
  </si>
  <si>
    <t xml:space="preserve">Name of the Insured </t>
  </si>
  <si>
    <t>Relationship</t>
  </si>
  <si>
    <t>Sum Assured</t>
  </si>
  <si>
    <t>Certified that I live in a rental house and pay a rent of Rs.</t>
  </si>
  <si>
    <t>Certified that I pay a sum of Rs.</t>
  </si>
  <si>
    <t xml:space="preserve"> towards LIC premium and that all policies are kept alive.</t>
  </si>
  <si>
    <t>*Please customise with details wherever required</t>
  </si>
  <si>
    <t>PT</t>
  </si>
  <si>
    <t>Deductions</t>
  </si>
  <si>
    <t>Payment</t>
  </si>
  <si>
    <t>PAN</t>
  </si>
  <si>
    <t>Mobile Phone</t>
  </si>
  <si>
    <t>Name of the Assessee</t>
  </si>
  <si>
    <t>Signature of the Principal / Bursar</t>
  </si>
  <si>
    <t>Signature of the Assessee with the date</t>
  </si>
  <si>
    <t>Signature of the Verifying Staff</t>
  </si>
  <si>
    <t>S.A</t>
  </si>
  <si>
    <t>Other I</t>
  </si>
  <si>
    <t>Other II</t>
  </si>
  <si>
    <t>DA-I</t>
  </si>
  <si>
    <t>DA-II</t>
  </si>
  <si>
    <t>TAN</t>
  </si>
  <si>
    <t>Other III</t>
  </si>
  <si>
    <t xml:space="preserve">S.A. - Salary Arrears </t>
  </si>
  <si>
    <t>CBE03889E</t>
  </si>
  <si>
    <t>CF</t>
  </si>
  <si>
    <t>MAR 21</t>
  </si>
  <si>
    <t>APR 21</t>
  </si>
  <si>
    <t>MAY 21</t>
  </si>
  <si>
    <t>JUN 21</t>
  </si>
  <si>
    <t>JUL 21</t>
  </si>
  <si>
    <t>AUG 21</t>
  </si>
  <si>
    <t>SEPT 21</t>
  </si>
  <si>
    <t>OCT 21</t>
  </si>
  <si>
    <t>NOV 21</t>
  </si>
  <si>
    <t>DEC 21</t>
  </si>
  <si>
    <t>JAN 22</t>
  </si>
  <si>
    <t>FEB 22</t>
  </si>
  <si>
    <t>Tuition Fees</t>
  </si>
  <si>
    <t>HBA Principal</t>
  </si>
  <si>
    <t>Some cells are protected so that the formulae in those cells are not tampered. If you really want to change the formulae, please contact the IT Scrutiny Team and get the password.</t>
  </si>
  <si>
    <t>Please attach proof of payment to claim deductions other than the deductions at source.</t>
  </si>
  <si>
    <t xml:space="preserve">Please submit copies of Pay Slips (at least two where there are changes in Pay Cells) along with the form. </t>
  </si>
  <si>
    <t>OTHER</t>
  </si>
  <si>
    <t>Total of Tax and Cess</t>
  </si>
  <si>
    <t>Total Tax deducted till January 2022</t>
  </si>
  <si>
    <t>Total Cess deducted till January 2022</t>
  </si>
  <si>
    <t>Total of TAX and Cess deducted till January 2022</t>
  </si>
  <si>
    <t>Total tax to be deducted in Feb.2022</t>
  </si>
  <si>
    <t>Total of Tax and Cess to be deducted in Feb.2022</t>
  </si>
  <si>
    <t xml:space="preserve">Computation of Income Tax - Financial Year 2021-2022 </t>
  </si>
  <si>
    <t>Total Tax (Old Regime)</t>
  </si>
  <si>
    <t>Total Tax (New Regime)</t>
  </si>
  <si>
    <t>Select GPF/CPS</t>
  </si>
  <si>
    <t>Tot of IT + CSS</t>
  </si>
  <si>
    <t>Signature of the Assessee with date</t>
  </si>
  <si>
    <t>Signature of the Verifying Officer</t>
  </si>
  <si>
    <t>Select Regime</t>
  </si>
  <si>
    <t xml:space="preserve">Abstract of Computation of Income Tax </t>
  </si>
  <si>
    <t>Please select the type of regime you want to use (OLD or NEW) from the grey cell (Q1) on the first row. Also, please select the pension type (GPF or CPS) from the grey cell (I5). Please just click the cells to get the drop-down list.</t>
  </si>
  <si>
    <t>Net Taxable Income</t>
  </si>
  <si>
    <t>HBA</t>
  </si>
  <si>
    <t>H-FBF</t>
  </si>
  <si>
    <t>Private Health Insurance</t>
  </si>
  <si>
    <t xml:space="preserve">Government Arts College - Udumalpet 642126 -Final Statement of Computation of Income Tax - FY 2021-2022 </t>
  </si>
  <si>
    <t>Details of Savings for the Financial Year 2021-2022</t>
  </si>
  <si>
    <t>Cess to be deducted in Feb.2022</t>
  </si>
  <si>
    <t>Less:80D Rs.</t>
  </si>
  <si>
    <t>If you want to open any locked cell for any reason, please click "Review" (Top Menu Bar), click "Unprotect Sheet" and enter the password "gacudpt". Immediately after making corrections, please protect the sheet again with the same password. (To protect, you have to enter the password twice.)</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</si>
</sst>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409]dddd\,\ mmmm\ dd\,\ yyyy"/>
    <numFmt numFmtId="185" formatCode="[$-409]mmmm\-yy;@"/>
    <numFmt numFmtId="186" formatCode="00000"/>
    <numFmt numFmtId="187" formatCode="[$-409]mmm/yy;@"/>
    <numFmt numFmtId="188" formatCode="mmm/yyyy"/>
    <numFmt numFmtId="189" formatCode="mmm\-yyyy"/>
    <numFmt numFmtId="190" formatCode="0.000000"/>
    <numFmt numFmtId="191" formatCode="0.00000"/>
    <numFmt numFmtId="192" formatCode="0.0000"/>
    <numFmt numFmtId="193" formatCode="0.000"/>
    <numFmt numFmtId="194" formatCode="0.0"/>
    <numFmt numFmtId="195" formatCode="&quot;Yes&quot;;&quot;Yes&quot;;&quot;No&quot;"/>
    <numFmt numFmtId="196" formatCode="&quot;True&quot;;&quot;True&quot;;&quot;False&quot;"/>
    <numFmt numFmtId="197" formatCode="&quot;On&quot;;&quot;On&quot;;&quot;Off&quot;"/>
    <numFmt numFmtId="198" formatCode="[$€-2]\ #,##0.00_);[Red]\([$€-2]\ #,##0.00\)"/>
  </numFmts>
  <fonts count="52">
    <font>
      <sz val="10"/>
      <name val="Arial"/>
      <family val="0"/>
    </font>
    <font>
      <sz val="8"/>
      <name val="Arial"/>
      <family val="2"/>
    </font>
    <font>
      <b/>
      <sz val="12"/>
      <name val="Arial"/>
      <family val="2"/>
    </font>
    <font>
      <sz val="11"/>
      <name val="Arial Narrow"/>
      <family val="2"/>
    </font>
    <font>
      <sz val="12"/>
      <name val="Arial Narrow"/>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Arial Narrow"/>
      <family val="2"/>
    </font>
    <font>
      <b/>
      <sz val="11"/>
      <color indexed="56"/>
      <name val="Arial Narrow"/>
      <family val="2"/>
    </font>
    <font>
      <b/>
      <sz val="10"/>
      <color indexed="56"/>
      <name val="Arial Narrow"/>
      <family val="2"/>
    </font>
    <font>
      <b/>
      <sz val="9"/>
      <color indexed="56"/>
      <name val="Arial Narrow"/>
      <family val="2"/>
    </font>
    <font>
      <i/>
      <sz val="11"/>
      <color indexed="56"/>
      <name val="Arial Narrow"/>
      <family val="2"/>
    </font>
    <font>
      <i/>
      <sz val="10"/>
      <color indexed="5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Arial Narrow"/>
      <family val="2"/>
    </font>
    <font>
      <b/>
      <sz val="11"/>
      <color rgb="FF002060"/>
      <name val="Arial Narrow"/>
      <family val="2"/>
    </font>
    <font>
      <b/>
      <sz val="10"/>
      <color rgb="FF002060"/>
      <name val="Arial Narrow"/>
      <family val="2"/>
    </font>
    <font>
      <b/>
      <sz val="9"/>
      <color rgb="FF002060"/>
      <name val="Arial Narrow"/>
      <family val="2"/>
    </font>
    <font>
      <i/>
      <sz val="11"/>
      <color rgb="FF002060"/>
      <name val="Arial Narrow"/>
      <family val="2"/>
    </font>
    <font>
      <i/>
      <sz val="10"/>
      <color rgb="FF00206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1" fontId="1" fillId="0" borderId="0" xfId="0" applyNumberFormat="1" applyFont="1" applyBorder="1" applyAlignment="1" applyProtection="1">
      <alignment vertical="center"/>
      <protection locked="0"/>
    </xf>
    <xf numFmtId="1" fontId="1" fillId="0" borderId="0" xfId="0" applyNumberFormat="1" applyFont="1" applyBorder="1" applyAlignment="1" applyProtection="1">
      <alignment horizontal="right" vertical="center"/>
      <protection locked="0"/>
    </xf>
    <xf numFmtId="1" fontId="1" fillId="0" borderId="0" xfId="0" applyNumberFormat="1" applyFont="1" applyBorder="1" applyAlignment="1" applyProtection="1">
      <alignment horizontal="center" vertical="center"/>
      <protection locked="0"/>
    </xf>
    <xf numFmtId="1" fontId="46" fillId="0" borderId="0" xfId="0" applyNumberFormat="1" applyFont="1" applyBorder="1" applyAlignment="1" applyProtection="1">
      <alignment vertical="center"/>
      <protection locked="0"/>
    </xf>
    <xf numFmtId="1" fontId="46" fillId="0" borderId="10" xfId="0" applyNumberFormat="1" applyFont="1" applyBorder="1" applyAlignment="1" applyProtection="1">
      <alignment vertical="center"/>
      <protection locked="0"/>
    </xf>
    <xf numFmtId="1" fontId="46" fillId="0" borderId="10" xfId="0" applyNumberFormat="1" applyFont="1" applyBorder="1" applyAlignment="1" applyProtection="1">
      <alignment horizontal="right" vertical="center"/>
      <protection locked="0"/>
    </xf>
    <xf numFmtId="1" fontId="46" fillId="0" borderId="11" xfId="0" applyNumberFormat="1" applyFont="1" applyBorder="1" applyAlignment="1" applyProtection="1">
      <alignment vertical="center" wrapText="1"/>
      <protection locked="0"/>
    </xf>
    <xf numFmtId="1" fontId="46" fillId="0" borderId="10" xfId="0" applyNumberFormat="1" applyFont="1" applyBorder="1" applyAlignment="1" applyProtection="1">
      <alignment vertical="center"/>
      <protection/>
    </xf>
    <xf numFmtId="1" fontId="46" fillId="0" borderId="12" xfId="0" applyNumberFormat="1" applyFont="1" applyBorder="1" applyAlignment="1" applyProtection="1">
      <alignment horizontal="right" vertical="center"/>
      <protection/>
    </xf>
    <xf numFmtId="1" fontId="46" fillId="0" borderId="13" xfId="0" applyNumberFormat="1" applyFont="1" applyBorder="1" applyAlignment="1" applyProtection="1">
      <alignment vertical="center"/>
      <protection locked="0"/>
    </xf>
    <xf numFmtId="49" fontId="46" fillId="0" borderId="10" xfId="0" applyNumberFormat="1" applyFont="1" applyBorder="1" applyAlignment="1" applyProtection="1">
      <alignment vertical="center"/>
      <protection locked="0"/>
    </xf>
    <xf numFmtId="1" fontId="46" fillId="0" borderId="10" xfId="0" applyNumberFormat="1" applyFont="1" applyBorder="1" applyAlignment="1" applyProtection="1">
      <alignment horizontal="center" vertical="center" wrapText="1"/>
      <protection locked="0"/>
    </xf>
    <xf numFmtId="1" fontId="46" fillId="0" borderId="10" xfId="55" applyNumberFormat="1" applyFont="1" applyBorder="1" applyAlignment="1" applyProtection="1">
      <alignment horizontal="center" vertical="center" wrapText="1"/>
      <protection/>
    </xf>
    <xf numFmtId="1" fontId="46" fillId="0" borderId="10" xfId="55" applyNumberFormat="1" applyFont="1" applyBorder="1" applyAlignment="1" applyProtection="1">
      <alignment horizontal="center" vertical="center" wrapText="1"/>
      <protection locked="0"/>
    </xf>
    <xf numFmtId="1" fontId="46" fillId="0" borderId="10" xfId="0" applyNumberFormat="1" applyFont="1" applyBorder="1" applyAlignment="1" applyProtection="1">
      <alignment horizontal="center" vertical="center" wrapText="1"/>
      <protection/>
    </xf>
    <xf numFmtId="1" fontId="46" fillId="0" borderId="11" xfId="0" applyNumberFormat="1" applyFont="1" applyBorder="1" applyAlignment="1" applyProtection="1">
      <alignment horizontal="center" vertical="center"/>
      <protection locked="0"/>
    </xf>
    <xf numFmtId="1" fontId="46" fillId="0" borderId="11" xfId="0" applyNumberFormat="1" applyFont="1" applyBorder="1" applyAlignment="1" applyProtection="1">
      <alignment vertical="center"/>
      <protection locked="0"/>
    </xf>
    <xf numFmtId="1" fontId="46" fillId="0" borderId="14" xfId="0" applyNumberFormat="1" applyFont="1" applyBorder="1" applyAlignment="1" applyProtection="1">
      <alignment horizontal="right" vertical="center"/>
      <protection locked="0"/>
    </xf>
    <xf numFmtId="1" fontId="46" fillId="0" borderId="15" xfId="0" applyNumberFormat="1" applyFont="1" applyBorder="1" applyAlignment="1" applyProtection="1">
      <alignment horizontal="right" vertical="center"/>
      <protection/>
    </xf>
    <xf numFmtId="1" fontId="46" fillId="0" borderId="16" xfId="0" applyNumberFormat="1" applyFont="1" applyBorder="1" applyAlignment="1" applyProtection="1">
      <alignment vertical="center"/>
      <protection locked="0"/>
    </xf>
    <xf numFmtId="1" fontId="46" fillId="0" borderId="17" xfId="0" applyNumberFormat="1" applyFont="1" applyBorder="1" applyAlignment="1" applyProtection="1">
      <alignment vertical="center"/>
      <protection locked="0"/>
    </xf>
    <xf numFmtId="1" fontId="46" fillId="0" borderId="18" xfId="0" applyNumberFormat="1" applyFont="1" applyBorder="1" applyAlignment="1" applyProtection="1">
      <alignment vertical="center"/>
      <protection locked="0"/>
    </xf>
    <xf numFmtId="1" fontId="46" fillId="0" borderId="19" xfId="0" applyNumberFormat="1" applyFont="1" applyBorder="1" applyAlignment="1" applyProtection="1">
      <alignment vertical="center"/>
      <protection locked="0"/>
    </xf>
    <xf numFmtId="1" fontId="46" fillId="0" borderId="18" xfId="0" applyNumberFormat="1" applyFont="1" applyBorder="1" applyAlignment="1" applyProtection="1">
      <alignment horizontal="left" vertical="center"/>
      <protection locked="0"/>
    </xf>
    <xf numFmtId="1" fontId="46" fillId="0" borderId="13" xfId="0" applyNumberFormat="1" applyFont="1" applyBorder="1" applyAlignment="1" applyProtection="1">
      <alignment horizontal="center" vertical="center" wrapText="1"/>
      <protection locked="0"/>
    </xf>
    <xf numFmtId="1" fontId="46" fillId="0" borderId="10" xfId="0" applyNumberFormat="1" applyFont="1" applyBorder="1" applyAlignment="1" applyProtection="1">
      <alignment horizontal="right" vertical="center"/>
      <protection/>
    </xf>
    <xf numFmtId="1" fontId="46" fillId="0" borderId="20" xfId="0" applyNumberFormat="1" applyFont="1" applyBorder="1" applyAlignment="1" applyProtection="1">
      <alignment vertical="center"/>
      <protection locked="0"/>
    </xf>
    <xf numFmtId="1" fontId="46" fillId="0" borderId="21" xfId="0" applyNumberFormat="1" applyFont="1" applyBorder="1" applyAlignment="1" applyProtection="1">
      <alignment vertical="center"/>
      <protection locked="0"/>
    </xf>
    <xf numFmtId="1" fontId="46" fillId="0" borderId="15" xfId="0" applyNumberFormat="1" applyFont="1" applyBorder="1" applyAlignment="1" applyProtection="1">
      <alignment vertical="center"/>
      <protection locked="0"/>
    </xf>
    <xf numFmtId="1" fontId="47" fillId="0" borderId="10" xfId="0" applyNumberFormat="1" applyFont="1" applyBorder="1" applyAlignment="1" applyProtection="1">
      <alignment horizontal="center" vertical="center"/>
      <protection/>
    </xf>
    <xf numFmtId="1" fontId="47" fillId="0" borderId="10" xfId="0" applyNumberFormat="1" applyFont="1" applyBorder="1" applyAlignment="1" applyProtection="1">
      <alignment horizontal="center" vertical="center" wrapText="1"/>
      <protection/>
    </xf>
    <xf numFmtId="1" fontId="46" fillId="0" borderId="18" xfId="0" applyNumberFormat="1" applyFont="1" applyBorder="1" applyAlignment="1" applyProtection="1">
      <alignment horizontal="left" vertical="center" wrapText="1"/>
      <protection locked="0"/>
    </xf>
    <xf numFmtId="1" fontId="46" fillId="33" borderId="10" xfId="0" applyNumberFormat="1" applyFont="1" applyFill="1" applyBorder="1" applyAlignment="1" applyProtection="1">
      <alignment vertical="center"/>
      <protection/>
    </xf>
    <xf numFmtId="1" fontId="46" fillId="0" borderId="0" xfId="0" applyNumberFormat="1" applyFont="1" applyBorder="1" applyAlignment="1" applyProtection="1">
      <alignment horizontal="center" vertical="center"/>
      <protection locked="0"/>
    </xf>
    <xf numFmtId="1" fontId="48" fillId="0" borderId="11" xfId="0" applyNumberFormat="1" applyFont="1" applyBorder="1" applyAlignment="1" applyProtection="1">
      <alignment horizontal="center" vertical="center" wrapText="1"/>
      <protection locked="0"/>
    </xf>
    <xf numFmtId="1" fontId="48" fillId="34" borderId="10" xfId="0" applyNumberFormat="1" applyFont="1" applyFill="1" applyBorder="1" applyAlignment="1" applyProtection="1">
      <alignment horizontal="center" vertical="center" wrapText="1"/>
      <protection locked="0"/>
    </xf>
    <xf numFmtId="1" fontId="48" fillId="33" borderId="10" xfId="0" applyNumberFormat="1" applyFont="1" applyFill="1" applyBorder="1" applyAlignment="1" applyProtection="1">
      <alignment horizontal="center" vertical="center"/>
      <protection locked="0"/>
    </xf>
    <xf numFmtId="1" fontId="48" fillId="33" borderId="10" xfId="0" applyNumberFormat="1" applyFont="1" applyFill="1" applyBorder="1" applyAlignment="1" applyProtection="1">
      <alignment horizontal="center" vertical="center" wrapText="1"/>
      <protection locked="0"/>
    </xf>
    <xf numFmtId="1" fontId="47" fillId="0" borderId="0" xfId="0" applyNumberFormat="1" applyFont="1" applyBorder="1" applyAlignment="1" applyProtection="1">
      <alignment vertical="center" wrapText="1"/>
      <protection locked="0"/>
    </xf>
    <xf numFmtId="1" fontId="49" fillId="33" borderId="10" xfId="0" applyNumberFormat="1" applyFont="1" applyFill="1" applyBorder="1" applyAlignment="1" applyProtection="1">
      <alignment horizontal="center" vertical="center" wrapText="1"/>
      <protection locked="0"/>
    </xf>
    <xf numFmtId="1" fontId="46" fillId="33" borderId="10" xfId="0" applyNumberFormat="1" applyFont="1" applyFill="1" applyBorder="1" applyAlignment="1" applyProtection="1">
      <alignment horizontal="left" vertical="center"/>
      <protection/>
    </xf>
    <xf numFmtId="1" fontId="46" fillId="0" borderId="12" xfId="0" applyNumberFormat="1" applyFont="1" applyBorder="1" applyAlignment="1" applyProtection="1">
      <alignment vertical="center"/>
      <protection locked="0"/>
    </xf>
    <xf numFmtId="1" fontId="46" fillId="0" borderId="10" xfId="0" applyNumberFormat="1" applyFont="1" applyBorder="1" applyAlignment="1" applyProtection="1">
      <alignment horizontal="left" vertical="center"/>
      <protection/>
    </xf>
    <xf numFmtId="1" fontId="5" fillId="0" borderId="0" xfId="0" applyNumberFormat="1" applyFont="1" applyBorder="1" applyAlignment="1" applyProtection="1">
      <alignment vertical="center"/>
      <protection locked="0"/>
    </xf>
    <xf numFmtId="1" fontId="3" fillId="0" borderId="0" xfId="0" applyNumberFormat="1" applyFont="1" applyBorder="1" applyAlignment="1" applyProtection="1">
      <alignment vertical="center"/>
      <protection locked="0"/>
    </xf>
    <xf numFmtId="1" fontId="4" fillId="0" borderId="0" xfId="0" applyNumberFormat="1" applyFont="1" applyBorder="1" applyAlignment="1" applyProtection="1">
      <alignment vertical="center"/>
      <protection locked="0"/>
    </xf>
    <xf numFmtId="1" fontId="46" fillId="0" borderId="10" xfId="0" applyNumberFormat="1" applyFont="1" applyBorder="1" applyAlignment="1" applyProtection="1">
      <alignment horizontal="left" vertical="center" wrapText="1"/>
      <protection locked="0"/>
    </xf>
    <xf numFmtId="1" fontId="46" fillId="0" borderId="10" xfId="0" applyNumberFormat="1" applyFont="1" applyBorder="1" applyAlignment="1" applyProtection="1">
      <alignment horizontal="center" vertical="center"/>
      <protection locked="0"/>
    </xf>
    <xf numFmtId="1" fontId="47" fillId="0" borderId="10" xfId="0" applyNumberFormat="1" applyFont="1" applyBorder="1" applyAlignment="1" applyProtection="1">
      <alignment horizontal="center" vertical="center"/>
      <protection locked="0"/>
    </xf>
    <xf numFmtId="1" fontId="47" fillId="0" borderId="10" xfId="0" applyNumberFormat="1" applyFont="1" applyBorder="1" applyAlignment="1" applyProtection="1">
      <alignment horizontal="center" vertical="center" wrapText="1"/>
      <protection locked="0"/>
    </xf>
    <xf numFmtId="1" fontId="47" fillId="0" borderId="10" xfId="0" applyNumberFormat="1" applyFont="1" applyBorder="1" applyAlignment="1" applyProtection="1">
      <alignment horizontal="center" vertical="center" wrapText="1"/>
      <protection locked="0"/>
    </xf>
    <xf numFmtId="1" fontId="47" fillId="0" borderId="10" xfId="55" applyNumberFormat="1" applyFont="1" applyBorder="1" applyAlignment="1" applyProtection="1">
      <alignment horizontal="center" vertical="center" wrapText="1"/>
      <protection locked="0"/>
    </xf>
    <xf numFmtId="1" fontId="47" fillId="0" borderId="15" xfId="0" applyNumberFormat="1" applyFont="1" applyBorder="1" applyAlignment="1" applyProtection="1">
      <alignment vertical="center"/>
      <protection locked="0"/>
    </xf>
    <xf numFmtId="1" fontId="47" fillId="0" borderId="13" xfId="0" applyNumberFormat="1" applyFont="1" applyBorder="1" applyAlignment="1" applyProtection="1">
      <alignment vertical="center"/>
      <protection locked="0"/>
    </xf>
    <xf numFmtId="1" fontId="47" fillId="0" borderId="10" xfId="0" applyNumberFormat="1" applyFont="1" applyBorder="1" applyAlignment="1" applyProtection="1">
      <alignment vertical="center"/>
      <protection locked="0"/>
    </xf>
    <xf numFmtId="1" fontId="47" fillId="0" borderId="22" xfId="0" applyNumberFormat="1" applyFont="1" applyBorder="1" applyAlignment="1" applyProtection="1">
      <alignment vertical="center"/>
      <protection locked="0"/>
    </xf>
    <xf numFmtId="1" fontId="47" fillId="0" borderId="22" xfId="0" applyNumberFormat="1" applyFont="1" applyBorder="1" applyAlignment="1" applyProtection="1">
      <alignment vertical="center"/>
      <protection/>
    </xf>
    <xf numFmtId="1" fontId="47" fillId="0" borderId="23" xfId="0" applyNumberFormat="1" applyFont="1" applyBorder="1" applyAlignment="1" applyProtection="1">
      <alignment horizontal="center" vertical="center"/>
      <protection locked="0"/>
    </xf>
    <xf numFmtId="1" fontId="47" fillId="0" borderId="23" xfId="0" applyNumberFormat="1" applyFont="1" applyBorder="1" applyAlignment="1" applyProtection="1">
      <alignment vertical="center" wrapText="1"/>
      <protection locked="0"/>
    </xf>
    <xf numFmtId="1" fontId="47" fillId="0" borderId="23" xfId="0" applyNumberFormat="1" applyFont="1" applyBorder="1" applyAlignment="1" applyProtection="1">
      <alignment vertical="center" wrapText="1"/>
      <protection/>
    </xf>
    <xf numFmtId="1" fontId="47" fillId="0" borderId="10" xfId="0" applyNumberFormat="1" applyFont="1" applyBorder="1" applyAlignment="1" applyProtection="1">
      <alignment horizontal="right" vertical="center"/>
      <protection/>
    </xf>
    <xf numFmtId="1" fontId="47" fillId="0" borderId="10" xfId="0" applyNumberFormat="1" applyFont="1" applyBorder="1" applyAlignment="1" applyProtection="1">
      <alignment horizontal="left" vertical="center"/>
      <protection locked="0"/>
    </xf>
    <xf numFmtId="1" fontId="47" fillId="0" borderId="10" xfId="0" applyNumberFormat="1" applyFont="1" applyBorder="1" applyAlignment="1" applyProtection="1">
      <alignment vertical="center"/>
      <protection/>
    </xf>
    <xf numFmtId="1" fontId="47" fillId="0" borderId="18" xfId="0" applyNumberFormat="1" applyFont="1" applyBorder="1" applyAlignment="1" applyProtection="1">
      <alignment vertical="center"/>
      <protection locked="0"/>
    </xf>
    <xf numFmtId="1" fontId="47" fillId="0" borderId="19" xfId="0" applyNumberFormat="1" applyFont="1" applyBorder="1" applyAlignment="1" applyProtection="1">
      <alignment vertical="center"/>
      <protection/>
    </xf>
    <xf numFmtId="1" fontId="50" fillId="0" borderId="0" xfId="0" applyNumberFormat="1" applyFont="1" applyBorder="1" applyAlignment="1" applyProtection="1">
      <alignment horizontal="left" vertical="center"/>
      <protection locked="0"/>
    </xf>
    <xf numFmtId="1" fontId="50" fillId="0" borderId="0" xfId="0" applyNumberFormat="1" applyFont="1" applyBorder="1" applyAlignment="1" applyProtection="1">
      <alignment horizontal="center" vertical="center"/>
      <protection locked="0"/>
    </xf>
    <xf numFmtId="1" fontId="50" fillId="0" borderId="0" xfId="0" applyNumberFormat="1" applyFont="1" applyBorder="1" applyAlignment="1" applyProtection="1">
      <alignment vertical="center"/>
      <protection locked="0"/>
    </xf>
    <xf numFmtId="1" fontId="46" fillId="0" borderId="11" xfId="0" applyNumberFormat="1" applyFont="1" applyBorder="1" applyAlignment="1" applyProtection="1">
      <alignment vertical="center"/>
      <protection/>
    </xf>
    <xf numFmtId="1" fontId="46" fillId="0" borderId="16" xfId="0" applyNumberFormat="1" applyFont="1" applyBorder="1" applyAlignment="1" applyProtection="1">
      <alignment vertical="center" wrapText="1"/>
      <protection locked="0"/>
    </xf>
    <xf numFmtId="1" fontId="46" fillId="0" borderId="17" xfId="0" applyNumberFormat="1" applyFont="1" applyBorder="1" applyAlignment="1" applyProtection="1">
      <alignment vertical="center" wrapText="1"/>
      <protection locked="0"/>
    </xf>
    <xf numFmtId="1" fontId="46" fillId="0" borderId="18" xfId="0" applyNumberFormat="1" applyFont="1" applyBorder="1" applyAlignment="1" applyProtection="1">
      <alignment vertical="center" wrapText="1"/>
      <protection locked="0"/>
    </xf>
    <xf numFmtId="1" fontId="46" fillId="0" borderId="20" xfId="0" applyNumberFormat="1" applyFont="1" applyBorder="1" applyAlignment="1" applyProtection="1">
      <alignment vertical="center" wrapText="1"/>
      <protection locked="0"/>
    </xf>
    <xf numFmtId="1" fontId="47" fillId="0" borderId="10" xfId="0" applyNumberFormat="1" applyFont="1" applyBorder="1" applyAlignment="1" applyProtection="1">
      <alignment horizontal="center" vertical="center"/>
      <protection locked="0"/>
    </xf>
    <xf numFmtId="1" fontId="46" fillId="0" borderId="13"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vertical="center" wrapText="1"/>
      <protection locked="0"/>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1" fontId="47" fillId="0" borderId="10" xfId="0" applyNumberFormat="1" applyFont="1" applyBorder="1" applyAlignment="1" applyProtection="1">
      <alignment horizontal="center" vertical="center" wrapText="1"/>
      <protection locked="0"/>
    </xf>
    <xf numFmtId="1" fontId="48" fillId="0" borderId="15" xfId="0" applyNumberFormat="1" applyFont="1" applyBorder="1" applyAlignment="1" applyProtection="1">
      <alignment horizontal="center" vertical="center" wrapText="1"/>
      <protection locked="0"/>
    </xf>
    <xf numFmtId="1" fontId="48" fillId="0" borderId="12" xfId="0" applyNumberFormat="1" applyFont="1" applyBorder="1" applyAlignment="1" applyProtection="1">
      <alignment horizontal="center" vertical="center" wrapText="1"/>
      <protection locked="0"/>
    </xf>
    <xf numFmtId="1" fontId="48" fillId="0" borderId="13" xfId="0" applyNumberFormat="1" applyFont="1" applyBorder="1" applyAlignment="1" applyProtection="1">
      <alignment horizontal="center" vertical="center" wrapText="1"/>
      <protection locked="0"/>
    </xf>
    <xf numFmtId="1" fontId="50" fillId="0" borderId="12" xfId="0" applyNumberFormat="1" applyFont="1" applyBorder="1" applyAlignment="1" applyProtection="1">
      <alignment horizontal="left" vertical="center"/>
      <protection locked="0"/>
    </xf>
    <xf numFmtId="1" fontId="47" fillId="0" borderId="10" xfId="0" applyNumberFormat="1" applyFont="1" applyBorder="1" applyAlignment="1" applyProtection="1">
      <alignment horizontal="center" vertical="center"/>
      <protection locked="0"/>
    </xf>
    <xf numFmtId="1" fontId="46" fillId="0" borderId="10" xfId="0" applyNumberFormat="1" applyFont="1" applyBorder="1" applyAlignment="1" applyProtection="1">
      <alignment horizontal="center" vertical="center"/>
      <protection locked="0"/>
    </xf>
    <xf numFmtId="1" fontId="46" fillId="0" borderId="0" xfId="0" applyNumberFormat="1" applyFont="1" applyBorder="1" applyAlignment="1" applyProtection="1">
      <alignment horizontal="center" vertical="center"/>
      <protection locked="0"/>
    </xf>
    <xf numFmtId="1" fontId="46" fillId="0" borderId="15" xfId="0" applyNumberFormat="1" applyFont="1" applyBorder="1" applyAlignment="1" applyProtection="1">
      <alignment horizontal="center" vertical="center"/>
      <protection locked="0"/>
    </xf>
    <xf numFmtId="1" fontId="46" fillId="0" borderId="13" xfId="0" applyNumberFormat="1" applyFont="1" applyBorder="1" applyAlignment="1" applyProtection="1">
      <alignment horizontal="center" vertical="center"/>
      <protection locked="0"/>
    </xf>
    <xf numFmtId="1" fontId="47" fillId="0" borderId="15" xfId="0" applyNumberFormat="1" applyFont="1" applyBorder="1" applyAlignment="1" applyProtection="1">
      <alignment horizontal="left" vertical="center"/>
      <protection locked="0"/>
    </xf>
    <xf numFmtId="1" fontId="47" fillId="0" borderId="12" xfId="0" applyNumberFormat="1" applyFont="1" applyBorder="1" applyAlignment="1" applyProtection="1">
      <alignment horizontal="left" vertical="center"/>
      <protection locked="0"/>
    </xf>
    <xf numFmtId="1" fontId="47" fillId="0" borderId="13" xfId="0" applyNumberFormat="1" applyFont="1" applyBorder="1" applyAlignment="1" applyProtection="1">
      <alignment horizontal="left" vertical="center"/>
      <protection locked="0"/>
    </xf>
    <xf numFmtId="1" fontId="47" fillId="0" borderId="15" xfId="0" applyNumberFormat="1" applyFont="1" applyBorder="1" applyAlignment="1" applyProtection="1">
      <alignment horizontal="center" vertical="center" wrapText="1"/>
      <protection locked="0"/>
    </xf>
    <xf numFmtId="1" fontId="47" fillId="0" borderId="12" xfId="0" applyNumberFormat="1" applyFont="1" applyBorder="1" applyAlignment="1" applyProtection="1">
      <alignment horizontal="center" vertical="center" wrapText="1"/>
      <protection locked="0"/>
    </xf>
    <xf numFmtId="1" fontId="47" fillId="0" borderId="13" xfId="0" applyNumberFormat="1" applyFont="1" applyBorder="1" applyAlignment="1" applyProtection="1">
      <alignment horizontal="center" vertical="center" wrapText="1"/>
      <protection locked="0"/>
    </xf>
    <xf numFmtId="1" fontId="47" fillId="34" borderId="10" xfId="0" applyNumberFormat="1" applyFont="1" applyFill="1" applyBorder="1" applyAlignment="1" applyProtection="1">
      <alignment horizontal="center" vertical="center" wrapText="1"/>
      <protection locked="0"/>
    </xf>
    <xf numFmtId="1" fontId="46" fillId="0" borderId="12" xfId="0" applyNumberFormat="1" applyFont="1" applyBorder="1" applyAlignment="1" applyProtection="1">
      <alignment horizontal="center" vertical="center"/>
      <protection locked="0"/>
    </xf>
    <xf numFmtId="1" fontId="51" fillId="0" borderId="0" xfId="0" applyNumberFormat="1" applyFont="1" applyBorder="1" applyAlignment="1" applyProtection="1">
      <alignment horizontal="left" vertical="center"/>
      <protection locked="0"/>
    </xf>
    <xf numFmtId="1" fontId="46" fillId="0" borderId="14" xfId="0" applyNumberFormat="1" applyFont="1" applyBorder="1" applyAlignment="1" applyProtection="1">
      <alignment horizontal="center" vertical="center"/>
      <protection locked="0"/>
    </xf>
    <xf numFmtId="1" fontId="50" fillId="0" borderId="10" xfId="0" applyNumberFormat="1" applyFont="1" applyBorder="1" applyAlignment="1" applyProtection="1">
      <alignment horizontal="center" vertical="center"/>
      <protection locked="0"/>
    </xf>
    <xf numFmtId="1" fontId="46" fillId="0" borderId="0" xfId="0" applyNumberFormat="1" applyFont="1" applyBorder="1" applyAlignment="1" applyProtection="1">
      <alignment horizontal="left" vertical="center"/>
      <protection locked="0"/>
    </xf>
    <xf numFmtId="1" fontId="46" fillId="0" borderId="10" xfId="0" applyNumberFormat="1" applyFont="1" applyBorder="1" applyAlignment="1" applyProtection="1">
      <alignment horizontal="left" vertical="center" wrapText="1"/>
      <protection locked="0"/>
    </xf>
    <xf numFmtId="1" fontId="4" fillId="0" borderId="0" xfId="0" applyNumberFormat="1" applyFont="1" applyBorder="1" applyAlignment="1" applyProtection="1">
      <alignment horizontal="center" vertical="center"/>
      <protection locked="0"/>
    </xf>
    <xf numFmtId="1" fontId="46" fillId="33" borderId="10"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1" fontId="46" fillId="0" borderId="15" xfId="0" applyNumberFormat="1" applyFont="1" applyBorder="1" applyAlignment="1" applyProtection="1">
      <alignment horizontal="left" vertical="center" wrapText="1"/>
      <protection locked="0"/>
    </xf>
    <xf numFmtId="1" fontId="46" fillId="0" borderId="13"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horizontal="left" vertical="center"/>
      <protection locked="0"/>
    </xf>
    <xf numFmtId="1" fontId="46" fillId="0" borderId="13" xfId="0" applyNumberFormat="1" applyFont="1" applyBorder="1" applyAlignment="1" applyProtection="1">
      <alignment horizontal="left" vertical="center"/>
      <protection locked="0"/>
    </xf>
    <xf numFmtId="1" fontId="47" fillId="0" borderId="15" xfId="0" applyNumberFormat="1" applyFont="1" applyBorder="1" applyAlignment="1" applyProtection="1">
      <alignment horizontal="left" vertical="center" wrapText="1"/>
      <protection locked="0"/>
    </xf>
    <xf numFmtId="1" fontId="47" fillId="0" borderId="12" xfId="0" applyNumberFormat="1" applyFont="1" applyBorder="1" applyAlignment="1" applyProtection="1">
      <alignment horizontal="left" vertical="center" wrapText="1"/>
      <protection locked="0"/>
    </xf>
    <xf numFmtId="1" fontId="47" fillId="0" borderId="13" xfId="0" applyNumberFormat="1" applyFont="1" applyBorder="1" applyAlignment="1" applyProtection="1">
      <alignment horizontal="left" vertical="center" wrapText="1"/>
      <protection locked="0"/>
    </xf>
    <xf numFmtId="1" fontId="46" fillId="0" borderId="10" xfId="0" applyNumberFormat="1" applyFont="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A5" sqref="A5:G5"/>
    </sheetView>
  </sheetViews>
  <sheetFormatPr defaultColWidth="9.140625" defaultRowHeight="12.75"/>
  <sheetData>
    <row r="1" spans="1:7" ht="71.25" customHeight="1">
      <c r="A1" s="77" t="s">
        <v>107</v>
      </c>
      <c r="B1" s="78"/>
      <c r="C1" s="78"/>
      <c r="D1" s="78"/>
      <c r="E1" s="78"/>
      <c r="F1" s="78"/>
      <c r="G1" s="78"/>
    </row>
    <row r="2" spans="1:7" ht="53.25" customHeight="1">
      <c r="A2" s="78" t="s">
        <v>88</v>
      </c>
      <c r="B2" s="78"/>
      <c r="C2" s="78"/>
      <c r="D2" s="78"/>
      <c r="E2" s="78"/>
      <c r="F2" s="78"/>
      <c r="G2" s="78"/>
    </row>
    <row r="3" spans="1:7" ht="31.5" customHeight="1">
      <c r="A3" s="78" t="s">
        <v>89</v>
      </c>
      <c r="B3" s="78"/>
      <c r="C3" s="78"/>
      <c r="D3" s="78"/>
      <c r="E3" s="78"/>
      <c r="F3" s="78"/>
      <c r="G3" s="78"/>
    </row>
    <row r="4" spans="1:7" ht="32.25" customHeight="1">
      <c r="A4" s="78" t="s">
        <v>90</v>
      </c>
      <c r="B4" s="78"/>
      <c r="C4" s="78"/>
      <c r="D4" s="78"/>
      <c r="E4" s="78"/>
      <c r="F4" s="78"/>
      <c r="G4" s="78"/>
    </row>
    <row r="5" spans="1:7" ht="60" customHeight="1">
      <c r="A5" s="77" t="s">
        <v>116</v>
      </c>
      <c r="B5" s="78"/>
      <c r="C5" s="78"/>
      <c r="D5" s="78"/>
      <c r="E5" s="78"/>
      <c r="F5" s="78"/>
      <c r="G5" s="78"/>
    </row>
  </sheetData>
  <sheetProtection/>
  <mergeCells count="5">
    <mergeCell ref="A1:G1"/>
    <mergeCell ref="A2:G2"/>
    <mergeCell ref="A3:G3"/>
    <mergeCell ref="A4:G4"/>
    <mergeCell ref="A5: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42"/>
  <sheetViews>
    <sheetView zoomScalePageLayoutView="0" workbookViewId="0" topLeftCell="A1">
      <selection activeCell="D20" sqref="D20"/>
    </sheetView>
  </sheetViews>
  <sheetFormatPr defaultColWidth="9.140625" defaultRowHeight="13.5" customHeight="1"/>
  <cols>
    <col min="1" max="1" width="10.28125" style="1" customWidth="1"/>
    <col min="2" max="3" width="8.7109375" style="1" customWidth="1"/>
    <col min="4" max="4" width="7.00390625" style="1" customWidth="1"/>
    <col min="5" max="5" width="5.28125" style="1" customWidth="1"/>
    <col min="6" max="6" width="5.421875" style="1" customWidth="1"/>
    <col min="7" max="7" width="8.421875" style="1" customWidth="1"/>
    <col min="8" max="8" width="8.7109375" style="1" customWidth="1"/>
    <col min="9" max="9" width="15.28125" style="1" customWidth="1"/>
    <col min="10" max="10" width="7.00390625" style="1" customWidth="1"/>
    <col min="11" max="11" width="3.7109375" style="1" customWidth="1"/>
    <col min="12" max="12" width="5.28125" style="1" customWidth="1"/>
    <col min="13" max="13" width="7.8515625" style="1" customWidth="1"/>
    <col min="14" max="14" width="5.8515625" style="1" customWidth="1"/>
    <col min="15" max="15" width="12.00390625" style="1" customWidth="1"/>
    <col min="16" max="16" width="4.7109375" style="1" customWidth="1"/>
    <col min="17" max="17" width="5.28125" style="1" customWidth="1"/>
    <col min="18" max="18" width="7.28125" style="1" customWidth="1"/>
    <col min="19" max="19" width="6.28125" style="1" customWidth="1"/>
    <col min="20" max="20" width="5.28125" style="1" customWidth="1"/>
    <col min="21" max="21" width="0.9921875" style="1" customWidth="1"/>
    <col min="22" max="22" width="2.8515625" style="3" customWidth="1"/>
    <col min="23" max="23" width="11.57421875" style="1" customWidth="1"/>
    <col min="24" max="24" width="17.28125" style="1" customWidth="1"/>
    <col min="25" max="25" width="2.7109375" style="1" customWidth="1"/>
    <col min="26" max="26" width="10.140625" style="2" customWidth="1"/>
    <col min="27" max="27" width="3.7109375" style="1" customWidth="1"/>
    <col min="28" max="28" width="12.57421875" style="1" customWidth="1"/>
    <col min="29" max="33" width="9.140625" style="1" customWidth="1"/>
    <col min="34" max="34" width="15.8515625" style="1" customWidth="1"/>
    <col min="35" max="35" width="4.00390625" style="1" customWidth="1"/>
    <col min="36" max="36" width="13.57421875" style="1" customWidth="1"/>
    <col min="37" max="16384" width="9.140625" style="1" customWidth="1"/>
  </cols>
  <sheetData>
    <row r="1" spans="1:36" ht="13.5" customHeight="1">
      <c r="A1" s="51" t="s">
        <v>69</v>
      </c>
      <c r="B1" s="79" t="s">
        <v>72</v>
      </c>
      <c r="C1" s="79"/>
      <c r="D1" s="79"/>
      <c r="E1" s="79"/>
      <c r="F1" s="80" t="s">
        <v>112</v>
      </c>
      <c r="G1" s="81"/>
      <c r="H1" s="81"/>
      <c r="I1" s="81"/>
      <c r="J1" s="81"/>
      <c r="K1" s="81"/>
      <c r="L1" s="81"/>
      <c r="M1" s="81"/>
      <c r="N1" s="81"/>
      <c r="O1" s="81"/>
      <c r="P1" s="82"/>
      <c r="Q1" s="95" t="s">
        <v>105</v>
      </c>
      <c r="R1" s="95"/>
      <c r="S1" s="95"/>
      <c r="T1" s="95"/>
      <c r="U1" s="39"/>
      <c r="V1" s="92" t="s">
        <v>98</v>
      </c>
      <c r="W1" s="93"/>
      <c r="X1" s="93"/>
      <c r="Y1" s="93"/>
      <c r="Z1" s="93"/>
      <c r="AA1" s="93"/>
      <c r="AB1" s="94"/>
      <c r="AD1" s="104" t="s">
        <v>106</v>
      </c>
      <c r="AE1" s="105"/>
      <c r="AF1" s="105"/>
      <c r="AG1" s="105"/>
      <c r="AH1" s="105"/>
      <c r="AI1" s="105"/>
      <c r="AJ1" s="106"/>
    </row>
    <row r="2" spans="1:36" ht="13.5" customHeight="1">
      <c r="A2" s="79" t="s">
        <v>60</v>
      </c>
      <c r="B2" s="79"/>
      <c r="C2" s="79"/>
      <c r="D2" s="79"/>
      <c r="E2" s="79"/>
      <c r="F2" s="79" t="s">
        <v>0</v>
      </c>
      <c r="G2" s="79"/>
      <c r="H2" s="79"/>
      <c r="I2" s="79"/>
      <c r="J2" s="79"/>
      <c r="K2" s="79"/>
      <c r="L2" s="79"/>
      <c r="M2" s="84" t="s">
        <v>58</v>
      </c>
      <c r="N2" s="84"/>
      <c r="O2" s="84"/>
      <c r="P2" s="84"/>
      <c r="Q2" s="84" t="s">
        <v>59</v>
      </c>
      <c r="R2" s="84"/>
      <c r="S2" s="84"/>
      <c r="T2" s="84"/>
      <c r="U2" s="4"/>
      <c r="V2" s="58">
        <v>1</v>
      </c>
      <c r="W2" s="111" t="s">
        <v>20</v>
      </c>
      <c r="X2" s="112"/>
      <c r="Y2" s="112"/>
      <c r="Z2" s="113"/>
      <c r="AA2" s="59" t="s">
        <v>1</v>
      </c>
      <c r="AB2" s="60">
        <f>H25</f>
        <v>42000</v>
      </c>
      <c r="AD2" s="48">
        <v>1</v>
      </c>
      <c r="AE2" s="114" t="s">
        <v>100</v>
      </c>
      <c r="AF2" s="114"/>
      <c r="AG2" s="114"/>
      <c r="AH2" s="114"/>
      <c r="AI2" s="43" t="s">
        <v>1</v>
      </c>
      <c r="AJ2" s="8">
        <f>IF(OR(Q1="Old Regime",Q1="Select Regime"),0,IF(AB30&lt;=250000,0,IF(AB30&lt;=500000,SUM(AB30-250000)*5/100,IF(AB30&lt;=750000,SUM(AB30-500000)*10/100+12500,IF(AB30&lt;=1000000,(AB30-750000)*15/100+37500,IF(AB30&lt;=1250000,(AB30-1000000)*20/100+75000,IF(AB30&lt;=1500000,(AB30-1250000)*25/100+125000,IF(AB30&gt;1500000,(AB30-1500000)*30/100+187500))))))))</f>
        <v>0</v>
      </c>
    </row>
    <row r="3" spans="1:36" ht="13.5" customHeight="1">
      <c r="A3" s="79"/>
      <c r="B3" s="79"/>
      <c r="C3" s="79"/>
      <c r="D3" s="79"/>
      <c r="E3" s="79"/>
      <c r="F3" s="79"/>
      <c r="G3" s="79"/>
      <c r="H3" s="79"/>
      <c r="I3" s="79"/>
      <c r="J3" s="79"/>
      <c r="K3" s="79"/>
      <c r="L3" s="79"/>
      <c r="M3" s="84"/>
      <c r="N3" s="84"/>
      <c r="O3" s="84"/>
      <c r="P3" s="84"/>
      <c r="Q3" s="84"/>
      <c r="R3" s="84"/>
      <c r="S3" s="84"/>
      <c r="T3" s="84"/>
      <c r="U3" s="4"/>
      <c r="V3" s="48">
        <v>2</v>
      </c>
      <c r="W3" s="29" t="s">
        <v>10</v>
      </c>
      <c r="X3" s="10"/>
      <c r="Y3" s="5" t="s">
        <v>1</v>
      </c>
      <c r="Z3" s="6">
        <v>0</v>
      </c>
      <c r="AA3" s="7" t="s">
        <v>1</v>
      </c>
      <c r="AB3" s="69">
        <f>AB2+Z3</f>
        <v>42000</v>
      </c>
      <c r="AD3" s="48">
        <v>2</v>
      </c>
      <c r="AE3" s="101" t="s">
        <v>99</v>
      </c>
      <c r="AF3" s="101"/>
      <c r="AG3" s="101"/>
      <c r="AH3" s="101"/>
      <c r="AI3" s="43" t="s">
        <v>1</v>
      </c>
      <c r="AJ3" s="8">
        <f>IF(Q1="New Regime",0,IF(AB30&lt;=500000,0,IF(AB30&lt;=500000,SUM(AB30-250000)*5/100,IF(AB30&lt;=1000000,SUM(AB30-500000)*20/100+12500,IF(AB30&gt;1000000,(AB30-1000000)*30/100+112500)))))</f>
        <v>0</v>
      </c>
    </row>
    <row r="4" spans="1:36" ht="13.5" customHeight="1">
      <c r="A4" s="92" t="s">
        <v>57</v>
      </c>
      <c r="B4" s="93"/>
      <c r="C4" s="93"/>
      <c r="D4" s="93"/>
      <c r="E4" s="93"/>
      <c r="F4" s="93"/>
      <c r="G4" s="93"/>
      <c r="H4" s="94"/>
      <c r="I4" s="92" t="s">
        <v>56</v>
      </c>
      <c r="J4" s="93"/>
      <c r="K4" s="93"/>
      <c r="L4" s="93"/>
      <c r="M4" s="93"/>
      <c r="N4" s="93"/>
      <c r="O4" s="93"/>
      <c r="P4" s="93"/>
      <c r="Q4" s="93"/>
      <c r="R4" s="93"/>
      <c r="S4" s="93"/>
      <c r="T4" s="94"/>
      <c r="U4" s="4"/>
      <c r="V4" s="48">
        <v>3</v>
      </c>
      <c r="W4" s="29" t="s">
        <v>21</v>
      </c>
      <c r="X4" s="42"/>
      <c r="Y4" s="5" t="s">
        <v>1</v>
      </c>
      <c r="Z4" s="18">
        <f>IF(Q1="New Regime",0,0)</f>
        <v>0</v>
      </c>
      <c r="AA4" s="70"/>
      <c r="AB4" s="71"/>
      <c r="AD4" s="48">
        <v>3</v>
      </c>
      <c r="AE4" s="101" t="s">
        <v>43</v>
      </c>
      <c r="AF4" s="101"/>
      <c r="AG4" s="101"/>
      <c r="AH4" s="101"/>
      <c r="AI4" s="43" t="s">
        <v>1</v>
      </c>
      <c r="AJ4" s="8">
        <f>IF(Q1="New Regime",AJ2*4/100,AJ3*4/100)</f>
        <v>0</v>
      </c>
    </row>
    <row r="5" spans="1:36" ht="13.5" customHeight="1">
      <c r="A5" s="35" t="s">
        <v>15</v>
      </c>
      <c r="B5" s="35" t="s">
        <v>3</v>
      </c>
      <c r="C5" s="35" t="s">
        <v>4</v>
      </c>
      <c r="D5" s="35" t="s">
        <v>5</v>
      </c>
      <c r="E5" s="35" t="s">
        <v>6</v>
      </c>
      <c r="F5" s="35" t="s">
        <v>16</v>
      </c>
      <c r="G5" s="35" t="s">
        <v>91</v>
      </c>
      <c r="H5" s="35" t="s">
        <v>7</v>
      </c>
      <c r="I5" s="36" t="s">
        <v>101</v>
      </c>
      <c r="J5" s="37" t="s">
        <v>8</v>
      </c>
      <c r="K5" s="37" t="s">
        <v>13</v>
      </c>
      <c r="L5" s="37" t="s">
        <v>18</v>
      </c>
      <c r="M5" s="37" t="s">
        <v>14</v>
      </c>
      <c r="N5" s="38" t="s">
        <v>19</v>
      </c>
      <c r="O5" s="40" t="s">
        <v>102</v>
      </c>
      <c r="P5" s="38" t="s">
        <v>55</v>
      </c>
      <c r="Q5" s="38" t="s">
        <v>73</v>
      </c>
      <c r="R5" s="38" t="s">
        <v>109</v>
      </c>
      <c r="S5" s="38" t="s">
        <v>110</v>
      </c>
      <c r="T5" s="38" t="s">
        <v>17</v>
      </c>
      <c r="U5" s="4"/>
      <c r="V5" s="48">
        <v>4</v>
      </c>
      <c r="W5" s="29" t="s">
        <v>22</v>
      </c>
      <c r="X5" s="42"/>
      <c r="Y5" s="5" t="s">
        <v>1</v>
      </c>
      <c r="Z5" s="9">
        <f>IF(Q1="New Regime",0,P25)</f>
        <v>2500</v>
      </c>
      <c r="AA5" s="72"/>
      <c r="AB5" s="23"/>
      <c r="AD5" s="48">
        <v>4</v>
      </c>
      <c r="AE5" s="101" t="s">
        <v>92</v>
      </c>
      <c r="AF5" s="101"/>
      <c r="AG5" s="101"/>
      <c r="AH5" s="101"/>
      <c r="AI5" s="43" t="s">
        <v>1</v>
      </c>
      <c r="AJ5" s="8">
        <f>IF(Q1="New Regime",AJ2+AJ4,AJ3+AJ4)</f>
        <v>0</v>
      </c>
    </row>
    <row r="6" spans="1:36" ht="13.5" customHeight="1">
      <c r="A6" s="11" t="s">
        <v>74</v>
      </c>
      <c r="B6" s="12"/>
      <c r="C6" s="12"/>
      <c r="D6" s="13">
        <v>3200</v>
      </c>
      <c r="E6" s="13">
        <v>300</v>
      </c>
      <c r="F6" s="14"/>
      <c r="G6" s="14"/>
      <c r="H6" s="15">
        <f aca="true" t="shared" si="0" ref="H6:H24">SUM(B6:G6)</f>
        <v>3500</v>
      </c>
      <c r="I6" s="14"/>
      <c r="J6" s="13">
        <v>60</v>
      </c>
      <c r="K6" s="14">
        <v>70</v>
      </c>
      <c r="L6" s="13">
        <v>180</v>
      </c>
      <c r="M6" s="14"/>
      <c r="N6" s="14"/>
      <c r="O6" s="14">
        <f>M6+N6</f>
        <v>0</v>
      </c>
      <c r="P6" s="12"/>
      <c r="Q6" s="12"/>
      <c r="R6" s="12"/>
      <c r="S6" s="12"/>
      <c r="T6" s="48"/>
      <c r="U6" s="4"/>
      <c r="V6" s="16">
        <v>5</v>
      </c>
      <c r="W6" s="29" t="s">
        <v>23</v>
      </c>
      <c r="X6" s="42"/>
      <c r="Y6" s="5" t="s">
        <v>1</v>
      </c>
      <c r="Z6" s="9">
        <f>IF(Q1="New Regime",0,50000)</f>
        <v>50000</v>
      </c>
      <c r="AA6" s="72"/>
      <c r="AB6" s="23"/>
      <c r="AD6" s="48">
        <v>5</v>
      </c>
      <c r="AE6" s="101" t="s">
        <v>93</v>
      </c>
      <c r="AF6" s="101"/>
      <c r="AG6" s="101"/>
      <c r="AH6" s="101"/>
      <c r="AI6" s="43" t="s">
        <v>1</v>
      </c>
      <c r="AJ6" s="8">
        <f>M25</f>
        <v>0</v>
      </c>
    </row>
    <row r="7" spans="1:36" ht="13.5" customHeight="1">
      <c r="A7" s="11" t="s">
        <v>75</v>
      </c>
      <c r="B7" s="12"/>
      <c r="C7" s="12"/>
      <c r="D7" s="13">
        <v>3200</v>
      </c>
      <c r="E7" s="13">
        <v>300</v>
      </c>
      <c r="F7" s="14"/>
      <c r="G7" s="14"/>
      <c r="H7" s="15">
        <f t="shared" si="0"/>
        <v>3500</v>
      </c>
      <c r="I7" s="14"/>
      <c r="J7" s="13">
        <v>60</v>
      </c>
      <c r="K7" s="14">
        <v>70</v>
      </c>
      <c r="L7" s="13">
        <v>180</v>
      </c>
      <c r="M7" s="14"/>
      <c r="N7" s="14"/>
      <c r="O7" s="14">
        <f aca="true" t="shared" si="1" ref="O7:O25">M7+N7</f>
        <v>0</v>
      </c>
      <c r="P7" s="12"/>
      <c r="Q7" s="12"/>
      <c r="R7" s="12"/>
      <c r="S7" s="12"/>
      <c r="T7" s="48"/>
      <c r="U7" s="4"/>
      <c r="V7" s="48">
        <v>6</v>
      </c>
      <c r="W7" s="29" t="s">
        <v>24</v>
      </c>
      <c r="X7" s="42"/>
      <c r="Y7" s="17" t="s">
        <v>1</v>
      </c>
      <c r="Z7" s="18">
        <f>IF(Q1="New Regime",0,0)</f>
        <v>0</v>
      </c>
      <c r="AA7" s="72"/>
      <c r="AB7" s="23"/>
      <c r="AD7" s="48">
        <v>6</v>
      </c>
      <c r="AE7" s="103" t="s">
        <v>94</v>
      </c>
      <c r="AF7" s="103"/>
      <c r="AG7" s="103"/>
      <c r="AH7" s="103"/>
      <c r="AI7" s="41" t="s">
        <v>1</v>
      </c>
      <c r="AJ7" s="8">
        <f>N25</f>
        <v>0</v>
      </c>
    </row>
    <row r="8" spans="1:36" ht="13.5" customHeight="1">
      <c r="A8" s="11" t="s">
        <v>76</v>
      </c>
      <c r="B8" s="12"/>
      <c r="C8" s="12"/>
      <c r="D8" s="13">
        <v>3200</v>
      </c>
      <c r="E8" s="13">
        <v>300</v>
      </c>
      <c r="F8" s="14"/>
      <c r="G8" s="14"/>
      <c r="H8" s="15">
        <f t="shared" si="0"/>
        <v>3500</v>
      </c>
      <c r="I8" s="14"/>
      <c r="J8" s="13">
        <v>60</v>
      </c>
      <c r="K8" s="14">
        <v>70</v>
      </c>
      <c r="L8" s="13">
        <v>180</v>
      </c>
      <c r="M8" s="14"/>
      <c r="N8" s="14"/>
      <c r="O8" s="14">
        <f t="shared" si="1"/>
        <v>0</v>
      </c>
      <c r="P8" s="12"/>
      <c r="Q8" s="12"/>
      <c r="R8" s="12"/>
      <c r="S8" s="12"/>
      <c r="T8" s="48"/>
      <c r="U8" s="4"/>
      <c r="V8" s="48">
        <v>7</v>
      </c>
      <c r="W8" s="29" t="s">
        <v>25</v>
      </c>
      <c r="X8" s="42"/>
      <c r="Y8" s="5" t="s">
        <v>1</v>
      </c>
      <c r="Z8" s="18">
        <f>IF(Q2="New Regime",0,0)</f>
        <v>0</v>
      </c>
      <c r="AA8" s="72"/>
      <c r="AB8" s="23"/>
      <c r="AD8" s="48">
        <v>7</v>
      </c>
      <c r="AE8" s="103" t="s">
        <v>95</v>
      </c>
      <c r="AF8" s="103"/>
      <c r="AG8" s="103"/>
      <c r="AH8" s="103"/>
      <c r="AI8" s="41" t="s">
        <v>1</v>
      </c>
      <c r="AJ8" s="33">
        <f>AJ6+AJ7</f>
        <v>0</v>
      </c>
    </row>
    <row r="9" spans="1:36" ht="13.5" customHeight="1">
      <c r="A9" s="11" t="s">
        <v>77</v>
      </c>
      <c r="B9" s="12"/>
      <c r="C9" s="12"/>
      <c r="D9" s="13">
        <v>3200</v>
      </c>
      <c r="E9" s="13">
        <v>300</v>
      </c>
      <c r="F9" s="14"/>
      <c r="G9" s="14"/>
      <c r="H9" s="15">
        <f t="shared" si="0"/>
        <v>3500</v>
      </c>
      <c r="I9" s="14"/>
      <c r="J9" s="13">
        <v>60</v>
      </c>
      <c r="K9" s="14">
        <v>70</v>
      </c>
      <c r="L9" s="13">
        <v>180</v>
      </c>
      <c r="M9" s="14"/>
      <c r="N9" s="14"/>
      <c r="O9" s="14">
        <f t="shared" si="1"/>
        <v>0</v>
      </c>
      <c r="P9" s="12"/>
      <c r="Q9" s="12"/>
      <c r="R9" s="12"/>
      <c r="S9" s="12"/>
      <c r="T9" s="48"/>
      <c r="U9" s="4"/>
      <c r="V9" s="48">
        <v>8</v>
      </c>
      <c r="W9" s="29" t="s">
        <v>26</v>
      </c>
      <c r="X9" s="10"/>
      <c r="Y9" s="5" t="s">
        <v>1</v>
      </c>
      <c r="Z9" s="19">
        <f>SUM(Z4:Z8)</f>
        <v>52500</v>
      </c>
      <c r="AA9" s="73"/>
      <c r="AB9" s="28"/>
      <c r="AD9" s="48">
        <v>8</v>
      </c>
      <c r="AE9" s="103" t="s">
        <v>96</v>
      </c>
      <c r="AF9" s="103"/>
      <c r="AG9" s="103"/>
      <c r="AH9" s="103"/>
      <c r="AI9" s="41" t="s">
        <v>1</v>
      </c>
      <c r="AJ9" s="33">
        <f>IF(Q1="New Regime",AJ2-AJ6,AJ3-AJ6)</f>
        <v>0</v>
      </c>
    </row>
    <row r="10" spans="1:36" ht="13.5" customHeight="1">
      <c r="A10" s="11" t="s">
        <v>78</v>
      </c>
      <c r="B10" s="12"/>
      <c r="C10" s="12"/>
      <c r="D10" s="13">
        <v>3200</v>
      </c>
      <c r="E10" s="13">
        <v>300</v>
      </c>
      <c r="F10" s="14"/>
      <c r="G10" s="14"/>
      <c r="H10" s="15">
        <f t="shared" si="0"/>
        <v>3500</v>
      </c>
      <c r="I10" s="14"/>
      <c r="J10" s="13">
        <v>60</v>
      </c>
      <c r="K10" s="14">
        <v>70</v>
      </c>
      <c r="L10" s="13">
        <v>295</v>
      </c>
      <c r="M10" s="14"/>
      <c r="N10" s="14"/>
      <c r="O10" s="14">
        <f t="shared" si="1"/>
        <v>0</v>
      </c>
      <c r="P10" s="12"/>
      <c r="Q10" s="15">
        <v>5</v>
      </c>
      <c r="R10" s="12"/>
      <c r="S10" s="12"/>
      <c r="T10" s="48"/>
      <c r="U10" s="4"/>
      <c r="V10" s="49">
        <v>9</v>
      </c>
      <c r="W10" s="89" t="s">
        <v>27</v>
      </c>
      <c r="X10" s="90"/>
      <c r="Y10" s="90"/>
      <c r="Z10" s="91"/>
      <c r="AA10" s="56" t="s">
        <v>1</v>
      </c>
      <c r="AB10" s="57">
        <f>IF(Q1="New Regime",0,AB3-Z9)</f>
        <v>-10500</v>
      </c>
      <c r="AD10" s="48">
        <v>9</v>
      </c>
      <c r="AE10" s="103" t="s">
        <v>114</v>
      </c>
      <c r="AF10" s="103"/>
      <c r="AG10" s="103"/>
      <c r="AH10" s="103"/>
      <c r="AI10" s="41" t="s">
        <v>1</v>
      </c>
      <c r="AJ10" s="33">
        <f>AJ9*4/100</f>
        <v>0</v>
      </c>
    </row>
    <row r="11" spans="1:36" ht="13.5" customHeight="1">
      <c r="A11" s="11" t="s">
        <v>79</v>
      </c>
      <c r="B11" s="12"/>
      <c r="C11" s="12"/>
      <c r="D11" s="13">
        <v>3200</v>
      </c>
      <c r="E11" s="13">
        <v>300</v>
      </c>
      <c r="F11" s="14"/>
      <c r="G11" s="14"/>
      <c r="H11" s="15">
        <f t="shared" si="0"/>
        <v>3500</v>
      </c>
      <c r="I11" s="14"/>
      <c r="J11" s="13">
        <v>60</v>
      </c>
      <c r="K11" s="14">
        <v>70</v>
      </c>
      <c r="L11" s="13">
        <v>295</v>
      </c>
      <c r="M11" s="14"/>
      <c r="N11" s="14"/>
      <c r="O11" s="14">
        <f t="shared" si="1"/>
        <v>0</v>
      </c>
      <c r="P11" s="15">
        <v>1250</v>
      </c>
      <c r="Q11" s="15">
        <v>5</v>
      </c>
      <c r="R11" s="12"/>
      <c r="S11" s="12"/>
      <c r="T11" s="48"/>
      <c r="U11" s="4"/>
      <c r="V11" s="48">
        <v>10</v>
      </c>
      <c r="W11" s="29" t="s">
        <v>28</v>
      </c>
      <c r="X11" s="10"/>
      <c r="Y11" s="5" t="s">
        <v>1</v>
      </c>
      <c r="Z11" s="19">
        <f>IF(Q1="New Regime",0,I25-Z23)</f>
        <v>0</v>
      </c>
      <c r="AA11" s="20"/>
      <c r="AB11" s="21"/>
      <c r="AD11" s="48">
        <v>10</v>
      </c>
      <c r="AE11" s="103" t="s">
        <v>97</v>
      </c>
      <c r="AF11" s="103"/>
      <c r="AG11" s="103"/>
      <c r="AH11" s="103"/>
      <c r="AI11" s="41" t="s">
        <v>1</v>
      </c>
      <c r="AJ11" s="33">
        <f>AJ9+AJ10</f>
        <v>0</v>
      </c>
    </row>
    <row r="12" spans="1:28" ht="13.5" customHeight="1">
      <c r="A12" s="11" t="s">
        <v>80</v>
      </c>
      <c r="B12" s="12"/>
      <c r="C12" s="12"/>
      <c r="D12" s="13">
        <v>3200</v>
      </c>
      <c r="E12" s="13">
        <v>300</v>
      </c>
      <c r="F12" s="14"/>
      <c r="G12" s="14"/>
      <c r="H12" s="15">
        <f t="shared" si="0"/>
        <v>3500</v>
      </c>
      <c r="I12" s="14"/>
      <c r="J12" s="13">
        <v>110</v>
      </c>
      <c r="K12" s="14">
        <v>70</v>
      </c>
      <c r="L12" s="13">
        <v>295</v>
      </c>
      <c r="M12" s="14"/>
      <c r="N12" s="14"/>
      <c r="O12" s="14">
        <f t="shared" si="1"/>
        <v>0</v>
      </c>
      <c r="P12" s="12"/>
      <c r="Q12" s="15">
        <v>5</v>
      </c>
      <c r="R12" s="12"/>
      <c r="S12" s="12"/>
      <c r="T12" s="48"/>
      <c r="U12" s="4"/>
      <c r="V12" s="48">
        <v>11</v>
      </c>
      <c r="W12" s="29" t="s">
        <v>29</v>
      </c>
      <c r="X12" s="10"/>
      <c r="Y12" s="5" t="s">
        <v>1</v>
      </c>
      <c r="Z12" s="19">
        <f>IF(Q1="New Regime",0,R32)</f>
        <v>0</v>
      </c>
      <c r="AA12" s="22"/>
      <c r="AB12" s="23"/>
    </row>
    <row r="13" spans="1:28" ht="13.5" customHeight="1">
      <c r="A13" s="11" t="s">
        <v>81</v>
      </c>
      <c r="B13" s="12"/>
      <c r="C13" s="12"/>
      <c r="D13" s="13">
        <v>3200</v>
      </c>
      <c r="E13" s="13">
        <v>300</v>
      </c>
      <c r="F13" s="14"/>
      <c r="G13" s="14"/>
      <c r="H13" s="15">
        <f t="shared" si="0"/>
        <v>3500</v>
      </c>
      <c r="I13" s="14"/>
      <c r="J13" s="13">
        <v>110</v>
      </c>
      <c r="K13" s="14">
        <v>70</v>
      </c>
      <c r="L13" s="13">
        <v>295</v>
      </c>
      <c r="M13" s="14"/>
      <c r="N13" s="14"/>
      <c r="O13" s="14">
        <f t="shared" si="1"/>
        <v>0</v>
      </c>
      <c r="P13" s="12"/>
      <c r="Q13" s="15">
        <v>5</v>
      </c>
      <c r="R13" s="12"/>
      <c r="S13" s="12"/>
      <c r="T13" s="48"/>
      <c r="U13" s="4"/>
      <c r="V13" s="48">
        <v>12</v>
      </c>
      <c r="W13" s="109" t="s">
        <v>30</v>
      </c>
      <c r="X13" s="110"/>
      <c r="Y13" s="5" t="s">
        <v>1</v>
      </c>
      <c r="Z13" s="19">
        <f>IF(Q1="New Regime",0,R25)</f>
        <v>0</v>
      </c>
      <c r="AA13" s="24"/>
      <c r="AB13" s="23"/>
    </row>
    <row r="14" spans="1:28" ht="13.5" customHeight="1">
      <c r="A14" s="11" t="s">
        <v>82</v>
      </c>
      <c r="B14" s="12"/>
      <c r="C14" s="12"/>
      <c r="D14" s="13">
        <v>3200</v>
      </c>
      <c r="E14" s="13">
        <v>300</v>
      </c>
      <c r="F14" s="14"/>
      <c r="G14" s="14"/>
      <c r="H14" s="15">
        <f t="shared" si="0"/>
        <v>3500</v>
      </c>
      <c r="I14" s="14"/>
      <c r="J14" s="13">
        <v>110</v>
      </c>
      <c r="K14" s="14">
        <v>70</v>
      </c>
      <c r="L14" s="13">
        <v>295</v>
      </c>
      <c r="M14" s="14"/>
      <c r="N14" s="14"/>
      <c r="O14" s="14">
        <f t="shared" si="1"/>
        <v>0</v>
      </c>
      <c r="P14" s="12"/>
      <c r="Q14" s="15">
        <v>5</v>
      </c>
      <c r="R14" s="12"/>
      <c r="S14" s="12"/>
      <c r="T14" s="48"/>
      <c r="U14" s="4"/>
      <c r="V14" s="48">
        <v>13</v>
      </c>
      <c r="W14" s="29" t="s">
        <v>31</v>
      </c>
      <c r="X14" s="10"/>
      <c r="Y14" s="5" t="s">
        <v>1</v>
      </c>
      <c r="Z14" s="19">
        <f>IF(Q1="New Regime",0,J25+K25)</f>
        <v>1860</v>
      </c>
      <c r="AA14" s="24"/>
      <c r="AB14" s="23"/>
    </row>
    <row r="15" spans="1:36" ht="13.5" customHeight="1">
      <c r="A15" s="11" t="s">
        <v>83</v>
      </c>
      <c r="B15" s="12"/>
      <c r="C15" s="12"/>
      <c r="D15" s="13">
        <v>3200</v>
      </c>
      <c r="E15" s="13">
        <v>300</v>
      </c>
      <c r="F15" s="14"/>
      <c r="G15" s="14"/>
      <c r="H15" s="15">
        <f t="shared" si="0"/>
        <v>3500</v>
      </c>
      <c r="I15" s="14"/>
      <c r="J15" s="13">
        <v>110</v>
      </c>
      <c r="K15" s="14">
        <v>70</v>
      </c>
      <c r="L15" s="13">
        <v>295</v>
      </c>
      <c r="M15" s="14"/>
      <c r="N15" s="14"/>
      <c r="O15" s="14">
        <f t="shared" si="1"/>
        <v>0</v>
      </c>
      <c r="P15" s="12"/>
      <c r="Q15" s="15">
        <v>5</v>
      </c>
      <c r="R15" s="12"/>
      <c r="S15" s="12"/>
      <c r="T15" s="48"/>
      <c r="U15" s="4"/>
      <c r="V15" s="48">
        <v>14</v>
      </c>
      <c r="W15" s="29" t="s">
        <v>32</v>
      </c>
      <c r="X15" s="10"/>
      <c r="Y15" s="5" t="s">
        <v>1</v>
      </c>
      <c r="Z15" s="19">
        <f>IF(Q1="New Regime",0,J34)</f>
        <v>0</v>
      </c>
      <c r="AA15" s="22"/>
      <c r="AB15" s="23"/>
      <c r="AG15" s="102" t="s">
        <v>103</v>
      </c>
      <c r="AH15" s="102"/>
      <c r="AI15" s="102"/>
      <c r="AJ15" s="102"/>
    </row>
    <row r="16" spans="1:28" ht="13.5" customHeight="1">
      <c r="A16" s="11" t="s">
        <v>84</v>
      </c>
      <c r="B16" s="12"/>
      <c r="C16" s="12"/>
      <c r="D16" s="13">
        <v>3200</v>
      </c>
      <c r="E16" s="13">
        <v>300</v>
      </c>
      <c r="F16" s="14"/>
      <c r="G16" s="14"/>
      <c r="H16" s="15">
        <f t="shared" si="0"/>
        <v>3500</v>
      </c>
      <c r="I16" s="14"/>
      <c r="J16" s="13">
        <v>110</v>
      </c>
      <c r="K16" s="14">
        <v>70</v>
      </c>
      <c r="L16" s="13">
        <v>295</v>
      </c>
      <c r="M16" s="14"/>
      <c r="N16" s="14"/>
      <c r="O16" s="14">
        <f t="shared" si="1"/>
        <v>0</v>
      </c>
      <c r="P16" s="15">
        <v>1250</v>
      </c>
      <c r="Q16" s="15">
        <v>5</v>
      </c>
      <c r="R16" s="12"/>
      <c r="S16" s="12"/>
      <c r="T16" s="48"/>
      <c r="U16" s="4"/>
      <c r="V16" s="48">
        <v>15</v>
      </c>
      <c r="W16" s="29" t="s">
        <v>33</v>
      </c>
      <c r="X16" s="10"/>
      <c r="Y16" s="5" t="s">
        <v>1</v>
      </c>
      <c r="Z16" s="19">
        <f>IF(Q1="New Regime",0,C34)</f>
        <v>0</v>
      </c>
      <c r="AA16" s="24"/>
      <c r="AB16" s="23"/>
    </row>
    <row r="17" spans="1:28" ht="13.5" customHeight="1">
      <c r="A17" s="11" t="s">
        <v>85</v>
      </c>
      <c r="B17" s="12"/>
      <c r="C17" s="12"/>
      <c r="D17" s="13">
        <v>3200</v>
      </c>
      <c r="E17" s="13">
        <v>300</v>
      </c>
      <c r="F17" s="14"/>
      <c r="G17" s="14"/>
      <c r="H17" s="15">
        <f t="shared" si="0"/>
        <v>3500</v>
      </c>
      <c r="I17" s="14"/>
      <c r="J17" s="13">
        <v>110</v>
      </c>
      <c r="K17" s="14">
        <v>70</v>
      </c>
      <c r="L17" s="13">
        <v>295</v>
      </c>
      <c r="M17" s="14"/>
      <c r="N17" s="14"/>
      <c r="O17" s="14">
        <f t="shared" si="1"/>
        <v>0</v>
      </c>
      <c r="P17" s="12"/>
      <c r="Q17" s="15">
        <v>5</v>
      </c>
      <c r="R17" s="12"/>
      <c r="S17" s="12"/>
      <c r="T17" s="48"/>
      <c r="U17" s="4"/>
      <c r="V17" s="48">
        <v>16</v>
      </c>
      <c r="W17" s="29" t="s">
        <v>34</v>
      </c>
      <c r="X17" s="10"/>
      <c r="Y17" s="5" t="s">
        <v>1</v>
      </c>
      <c r="Z17" s="18">
        <f>IF(Q11="New Regime",0,0)</f>
        <v>0</v>
      </c>
      <c r="AA17" s="24"/>
      <c r="AB17" s="23"/>
    </row>
    <row r="18" spans="1:28" ht="13.5" customHeight="1">
      <c r="A18" s="47" t="s">
        <v>67</v>
      </c>
      <c r="B18" s="12"/>
      <c r="C18" s="12"/>
      <c r="D18" s="14"/>
      <c r="E18" s="12"/>
      <c r="F18" s="12"/>
      <c r="G18" s="12"/>
      <c r="H18" s="15">
        <f t="shared" si="0"/>
        <v>0</v>
      </c>
      <c r="I18" s="12"/>
      <c r="J18" s="12"/>
      <c r="K18" s="25"/>
      <c r="L18" s="25"/>
      <c r="M18" s="12"/>
      <c r="N18" s="48"/>
      <c r="O18" s="14">
        <f t="shared" si="1"/>
        <v>0</v>
      </c>
      <c r="P18" s="12"/>
      <c r="Q18" s="12"/>
      <c r="R18" s="48"/>
      <c r="S18" s="48"/>
      <c r="T18" s="48"/>
      <c r="U18" s="4"/>
      <c r="V18" s="48">
        <v>17</v>
      </c>
      <c r="W18" s="29" t="s">
        <v>35</v>
      </c>
      <c r="X18" s="10"/>
      <c r="Y18" s="5" t="s">
        <v>1</v>
      </c>
      <c r="Z18" s="18">
        <f>IF(Q12="New Regime",0,0)</f>
        <v>0</v>
      </c>
      <c r="AA18" s="24"/>
      <c r="AB18" s="23"/>
    </row>
    <row r="19" spans="1:28" ht="13.5" customHeight="1">
      <c r="A19" s="47" t="s">
        <v>68</v>
      </c>
      <c r="B19" s="12"/>
      <c r="C19" s="12"/>
      <c r="D19" s="12"/>
      <c r="E19" s="12"/>
      <c r="F19" s="12"/>
      <c r="G19" s="12"/>
      <c r="H19" s="15">
        <f t="shared" si="0"/>
        <v>0</v>
      </c>
      <c r="I19" s="12"/>
      <c r="J19" s="12"/>
      <c r="K19" s="12"/>
      <c r="L19" s="12"/>
      <c r="M19" s="12"/>
      <c r="N19" s="12"/>
      <c r="O19" s="14">
        <f t="shared" si="1"/>
        <v>0</v>
      </c>
      <c r="P19" s="12"/>
      <c r="Q19" s="12"/>
      <c r="R19" s="12"/>
      <c r="S19" s="12"/>
      <c r="T19" s="48"/>
      <c r="U19" s="4"/>
      <c r="V19" s="48">
        <v>18</v>
      </c>
      <c r="W19" s="107" t="s">
        <v>36</v>
      </c>
      <c r="X19" s="108"/>
      <c r="Y19" s="5" t="s">
        <v>1</v>
      </c>
      <c r="Z19" s="18">
        <f>IF(Q13="New Regime",0,0)</f>
        <v>0</v>
      </c>
      <c r="AA19" s="24"/>
      <c r="AB19" s="23"/>
    </row>
    <row r="20" spans="1:33" ht="13.5" customHeight="1">
      <c r="A20" s="47" t="s">
        <v>11</v>
      </c>
      <c r="B20" s="12"/>
      <c r="C20" s="12"/>
      <c r="D20" s="12"/>
      <c r="E20" s="12"/>
      <c r="F20" s="12"/>
      <c r="G20" s="12"/>
      <c r="H20" s="12">
        <f t="shared" si="0"/>
        <v>0</v>
      </c>
      <c r="I20" s="12"/>
      <c r="J20" s="12"/>
      <c r="K20" s="12"/>
      <c r="L20" s="12"/>
      <c r="M20" s="12"/>
      <c r="N20" s="12"/>
      <c r="O20" s="14">
        <f t="shared" si="1"/>
        <v>0</v>
      </c>
      <c r="P20" s="12"/>
      <c r="Q20" s="12"/>
      <c r="R20" s="12"/>
      <c r="S20" s="12"/>
      <c r="T20" s="48"/>
      <c r="U20" s="4"/>
      <c r="V20" s="48">
        <v>19</v>
      </c>
      <c r="W20" s="29" t="s">
        <v>36</v>
      </c>
      <c r="X20" s="10"/>
      <c r="Y20" s="5" t="s">
        <v>1</v>
      </c>
      <c r="Z20" s="18">
        <f>IF(Q14="New Regime",0,0)</f>
        <v>0</v>
      </c>
      <c r="AA20" s="22"/>
      <c r="AB20" s="23"/>
      <c r="AD20" s="45" t="s">
        <v>104</v>
      </c>
      <c r="AE20" s="46"/>
      <c r="AF20" s="45"/>
      <c r="AG20" s="45"/>
    </row>
    <row r="21" spans="1:28" ht="13.5" customHeight="1">
      <c r="A21" s="47" t="s">
        <v>64</v>
      </c>
      <c r="B21" s="12"/>
      <c r="C21" s="12"/>
      <c r="D21" s="12"/>
      <c r="E21" s="12"/>
      <c r="F21" s="12"/>
      <c r="G21" s="12"/>
      <c r="H21" s="15">
        <f t="shared" si="0"/>
        <v>0</v>
      </c>
      <c r="I21" s="12"/>
      <c r="J21" s="12"/>
      <c r="K21" s="12"/>
      <c r="L21" s="12"/>
      <c r="M21" s="12"/>
      <c r="N21" s="12"/>
      <c r="O21" s="14">
        <f t="shared" si="1"/>
        <v>0</v>
      </c>
      <c r="P21" s="12"/>
      <c r="Q21" s="12"/>
      <c r="R21" s="12"/>
      <c r="S21" s="12"/>
      <c r="T21" s="48"/>
      <c r="U21" s="4"/>
      <c r="V21" s="48">
        <v>20</v>
      </c>
      <c r="W21" s="29" t="s">
        <v>37</v>
      </c>
      <c r="X21" s="10"/>
      <c r="Y21" s="5" t="s">
        <v>1</v>
      </c>
      <c r="Z21" s="26">
        <f>IF(Q1="New Regime",0,SUM(Z11:Z20))</f>
        <v>1860</v>
      </c>
      <c r="AA21" s="22"/>
      <c r="AB21" s="23"/>
    </row>
    <row r="22" spans="1:28" ht="13.5" customHeight="1">
      <c r="A22" s="47" t="s">
        <v>65</v>
      </c>
      <c r="B22" s="12"/>
      <c r="C22" s="12"/>
      <c r="D22" s="12"/>
      <c r="E22" s="12"/>
      <c r="F22" s="12"/>
      <c r="G22" s="12"/>
      <c r="H22" s="15">
        <f t="shared" si="0"/>
        <v>0</v>
      </c>
      <c r="I22" s="12"/>
      <c r="J22" s="12"/>
      <c r="K22" s="12"/>
      <c r="L22" s="12"/>
      <c r="M22" s="12"/>
      <c r="N22" s="12"/>
      <c r="O22" s="14">
        <f t="shared" si="1"/>
        <v>0</v>
      </c>
      <c r="P22" s="12"/>
      <c r="Q22" s="12"/>
      <c r="R22" s="12"/>
      <c r="S22" s="12"/>
      <c r="T22" s="48"/>
      <c r="U22" s="4"/>
      <c r="V22" s="49">
        <v>21</v>
      </c>
      <c r="W22" s="53" t="s">
        <v>44</v>
      </c>
      <c r="X22" s="54"/>
      <c r="Y22" s="55" t="s">
        <v>1</v>
      </c>
      <c r="Z22" s="61">
        <f>IF(Q1="New Regime",0,IF(Z21&lt;=150000,Z21,150000))</f>
        <v>1860</v>
      </c>
      <c r="AA22" s="64"/>
      <c r="AB22" s="65"/>
    </row>
    <row r="23" spans="1:28" ht="13.5" customHeight="1">
      <c r="A23" s="47" t="s">
        <v>66</v>
      </c>
      <c r="B23" s="12"/>
      <c r="C23" s="12"/>
      <c r="D23" s="12"/>
      <c r="E23" s="12"/>
      <c r="F23" s="12"/>
      <c r="G23" s="12"/>
      <c r="H23" s="12">
        <f t="shared" si="0"/>
        <v>0</v>
      </c>
      <c r="I23" s="12"/>
      <c r="J23" s="12"/>
      <c r="K23" s="12"/>
      <c r="L23" s="12"/>
      <c r="M23" s="12"/>
      <c r="N23" s="12"/>
      <c r="O23" s="14">
        <f t="shared" si="1"/>
        <v>0</v>
      </c>
      <c r="P23" s="12"/>
      <c r="Q23" s="12"/>
      <c r="R23" s="12"/>
      <c r="S23" s="12"/>
      <c r="T23" s="48"/>
      <c r="U23" s="4"/>
      <c r="V23" s="48">
        <v>22</v>
      </c>
      <c r="W23" s="107" t="s">
        <v>39</v>
      </c>
      <c r="X23" s="108"/>
      <c r="Y23" s="5" t="s">
        <v>1</v>
      </c>
      <c r="Z23" s="19">
        <f>IF(Q1="New Regime",0,IF(I5="CPS",50000,0))</f>
        <v>0</v>
      </c>
      <c r="AA23" s="22"/>
      <c r="AB23" s="23"/>
    </row>
    <row r="24" spans="1:28" ht="13.5" customHeight="1">
      <c r="A24" s="47" t="s">
        <v>70</v>
      </c>
      <c r="B24" s="12"/>
      <c r="C24" s="12"/>
      <c r="D24" s="12"/>
      <c r="E24" s="12"/>
      <c r="F24" s="12"/>
      <c r="G24" s="12"/>
      <c r="H24" s="15">
        <f t="shared" si="0"/>
        <v>0</v>
      </c>
      <c r="I24" s="12"/>
      <c r="J24" s="12"/>
      <c r="K24" s="12"/>
      <c r="L24" s="12"/>
      <c r="M24" s="12"/>
      <c r="N24" s="12"/>
      <c r="O24" s="14">
        <f t="shared" si="1"/>
        <v>0</v>
      </c>
      <c r="P24" s="12"/>
      <c r="Q24" s="12"/>
      <c r="R24" s="12"/>
      <c r="S24" s="12"/>
      <c r="T24" s="48"/>
      <c r="U24" s="4"/>
      <c r="V24" s="48">
        <v>23</v>
      </c>
      <c r="W24" s="76" t="s">
        <v>115</v>
      </c>
      <c r="X24" s="75">
        <f>L25+Q25+R34</f>
        <v>3120</v>
      </c>
      <c r="Y24" s="5" t="s">
        <v>1</v>
      </c>
      <c r="Z24" s="19">
        <f>IF(Q1="New Regime",0,IF(X24&lt;=25000,(L25+R34+Q25),25000))</f>
        <v>3120</v>
      </c>
      <c r="AA24" s="22"/>
      <c r="AB24" s="23"/>
    </row>
    <row r="25" spans="1:28" ht="13.5" customHeight="1">
      <c r="A25" s="50" t="s">
        <v>2</v>
      </c>
      <c r="B25" s="30">
        <f aca="true" t="shared" si="2" ref="B25:T25">SUM(B6:B24)</f>
        <v>0</v>
      </c>
      <c r="C25" s="30">
        <f t="shared" si="2"/>
        <v>0</v>
      </c>
      <c r="D25" s="30">
        <f>D6+D7+D8+D9+D10+D11+D12+D13+D14+D15+D16+D17</f>
        <v>38400</v>
      </c>
      <c r="E25" s="30">
        <f t="shared" si="2"/>
        <v>3600</v>
      </c>
      <c r="F25" s="30">
        <f t="shared" si="2"/>
        <v>0</v>
      </c>
      <c r="G25" s="30">
        <f t="shared" si="2"/>
        <v>0</v>
      </c>
      <c r="H25" s="31">
        <f>SUM(H6:H24)</f>
        <v>42000</v>
      </c>
      <c r="I25" s="31">
        <f t="shared" si="2"/>
        <v>0</v>
      </c>
      <c r="J25" s="30">
        <f t="shared" si="2"/>
        <v>1020</v>
      </c>
      <c r="K25" s="74">
        <f t="shared" si="2"/>
        <v>840</v>
      </c>
      <c r="L25" s="30">
        <f t="shared" si="2"/>
        <v>3080</v>
      </c>
      <c r="M25" s="30">
        <f t="shared" si="2"/>
        <v>0</v>
      </c>
      <c r="N25" s="30">
        <f t="shared" si="2"/>
        <v>0</v>
      </c>
      <c r="O25" s="52">
        <f t="shared" si="1"/>
        <v>0</v>
      </c>
      <c r="P25" s="30">
        <f t="shared" si="2"/>
        <v>2500</v>
      </c>
      <c r="Q25" s="30">
        <f t="shared" si="2"/>
        <v>40</v>
      </c>
      <c r="R25" s="30">
        <f t="shared" si="2"/>
        <v>0</v>
      </c>
      <c r="S25" s="30">
        <f>SUM(S6:S24)</f>
        <v>0</v>
      </c>
      <c r="T25" s="48">
        <f t="shared" si="2"/>
        <v>0</v>
      </c>
      <c r="U25" s="4"/>
      <c r="V25" s="48">
        <v>24</v>
      </c>
      <c r="W25" s="29" t="s">
        <v>41</v>
      </c>
      <c r="X25" s="10"/>
      <c r="Y25" s="5" t="s">
        <v>1</v>
      </c>
      <c r="Z25" s="18">
        <f>IF(Q19="New Regime",0,0)</f>
        <v>0</v>
      </c>
      <c r="AA25" s="32"/>
      <c r="AB25" s="23"/>
    </row>
    <row r="26" spans="1:32" ht="13.5" customHeight="1">
      <c r="A26" s="83" t="s">
        <v>71</v>
      </c>
      <c r="B26" s="83"/>
      <c r="C26" s="83"/>
      <c r="D26" s="83"/>
      <c r="E26" s="83"/>
      <c r="F26" s="83"/>
      <c r="G26" s="83"/>
      <c r="H26" s="83"/>
      <c r="I26" s="4"/>
      <c r="J26" s="4"/>
      <c r="K26" s="4"/>
      <c r="L26" s="4"/>
      <c r="M26" s="4"/>
      <c r="N26" s="4"/>
      <c r="O26" s="4"/>
      <c r="P26" s="4"/>
      <c r="Q26" s="4"/>
      <c r="R26" s="4"/>
      <c r="S26" s="4"/>
      <c r="T26" s="4"/>
      <c r="U26" s="4"/>
      <c r="V26" s="48">
        <v>25</v>
      </c>
      <c r="W26" s="29" t="s">
        <v>38</v>
      </c>
      <c r="X26" s="10"/>
      <c r="Y26" s="5" t="s">
        <v>1</v>
      </c>
      <c r="Z26" s="19">
        <f>IF(Q1="New Regime",0,H9/30*1)</f>
        <v>116.66666666666667</v>
      </c>
      <c r="AA26" s="24"/>
      <c r="AB26" s="23"/>
      <c r="AD26" s="46" t="s">
        <v>61</v>
      </c>
      <c r="AE26" s="44"/>
      <c r="AF26" s="44"/>
    </row>
    <row r="27" spans="1:28" ht="13.5" customHeight="1">
      <c r="A27" s="84" t="s">
        <v>113</v>
      </c>
      <c r="B27" s="84"/>
      <c r="C27" s="84"/>
      <c r="D27" s="84"/>
      <c r="E27" s="84"/>
      <c r="F27" s="84"/>
      <c r="G27" s="84"/>
      <c r="H27" s="84"/>
      <c r="I27" s="84"/>
      <c r="J27" s="84"/>
      <c r="K27" s="84"/>
      <c r="L27" s="84"/>
      <c r="M27" s="84"/>
      <c r="N27" s="84"/>
      <c r="O27" s="84"/>
      <c r="P27" s="84"/>
      <c r="Q27" s="84"/>
      <c r="R27" s="84"/>
      <c r="S27" s="84"/>
      <c r="T27" s="84"/>
      <c r="U27" s="4"/>
      <c r="V27" s="48">
        <v>26</v>
      </c>
      <c r="W27" s="29" t="s">
        <v>40</v>
      </c>
      <c r="X27" s="10"/>
      <c r="Y27" s="5" t="s">
        <v>1</v>
      </c>
      <c r="Z27" s="18">
        <f>IF(Q21="New Regime",0,0)</f>
        <v>0</v>
      </c>
      <c r="AA27" s="22"/>
      <c r="AB27" s="23"/>
    </row>
    <row r="28" spans="1:28" ht="13.5" customHeight="1">
      <c r="A28" s="48" t="s">
        <v>45</v>
      </c>
      <c r="B28" s="87" t="s">
        <v>46</v>
      </c>
      <c r="C28" s="88"/>
      <c r="D28" s="85" t="s">
        <v>47</v>
      </c>
      <c r="E28" s="85"/>
      <c r="F28" s="85"/>
      <c r="G28" s="85"/>
      <c r="H28" s="85" t="s">
        <v>48</v>
      </c>
      <c r="I28" s="85"/>
      <c r="J28" s="85"/>
      <c r="K28" s="85" t="s">
        <v>49</v>
      </c>
      <c r="L28" s="85"/>
      <c r="M28" s="85"/>
      <c r="N28" s="85" t="s">
        <v>50</v>
      </c>
      <c r="O28" s="85"/>
      <c r="P28" s="85"/>
      <c r="Q28" s="85"/>
      <c r="R28" s="85" t="s">
        <v>12</v>
      </c>
      <c r="S28" s="85"/>
      <c r="T28" s="85"/>
      <c r="U28" s="4"/>
      <c r="V28" s="48">
        <v>27</v>
      </c>
      <c r="W28" s="29" t="s">
        <v>36</v>
      </c>
      <c r="X28" s="10"/>
      <c r="Y28" s="5" t="s">
        <v>1</v>
      </c>
      <c r="Z28" s="6">
        <f>IF(Q22="New Regime",0,0)</f>
        <v>0</v>
      </c>
      <c r="AA28" s="22"/>
      <c r="AB28" s="23"/>
    </row>
    <row r="29" spans="1:28" ht="13.5" customHeight="1">
      <c r="A29" s="5"/>
      <c r="B29" s="87"/>
      <c r="C29" s="88"/>
      <c r="D29" s="85"/>
      <c r="E29" s="85"/>
      <c r="F29" s="85"/>
      <c r="G29" s="85"/>
      <c r="H29" s="85"/>
      <c r="I29" s="85"/>
      <c r="J29" s="85"/>
      <c r="K29" s="85"/>
      <c r="L29" s="85"/>
      <c r="M29" s="85"/>
      <c r="N29" s="85"/>
      <c r="O29" s="85"/>
      <c r="P29" s="85"/>
      <c r="Q29" s="85"/>
      <c r="R29" s="85">
        <v>0</v>
      </c>
      <c r="S29" s="85"/>
      <c r="T29" s="85"/>
      <c r="U29" s="4"/>
      <c r="V29" s="49">
        <v>28</v>
      </c>
      <c r="W29" s="53" t="s">
        <v>42</v>
      </c>
      <c r="X29" s="54"/>
      <c r="Y29" s="55" t="s">
        <v>1</v>
      </c>
      <c r="Z29" s="61">
        <f>IF(Q1="New Regime",0,SUM(Z23:Z27))</f>
        <v>3236.6666666666665</v>
      </c>
      <c r="AA29" s="27"/>
      <c r="AB29" s="28"/>
    </row>
    <row r="30" spans="1:28" ht="13.5" customHeight="1">
      <c r="A30" s="5"/>
      <c r="B30" s="87"/>
      <c r="C30" s="88"/>
      <c r="D30" s="85"/>
      <c r="E30" s="85"/>
      <c r="F30" s="85"/>
      <c r="G30" s="85"/>
      <c r="H30" s="85"/>
      <c r="I30" s="85"/>
      <c r="J30" s="85"/>
      <c r="K30" s="85"/>
      <c r="L30" s="85"/>
      <c r="M30" s="85"/>
      <c r="N30" s="85"/>
      <c r="O30" s="85"/>
      <c r="P30" s="85"/>
      <c r="Q30" s="85"/>
      <c r="R30" s="85">
        <v>0</v>
      </c>
      <c r="S30" s="85"/>
      <c r="T30" s="85"/>
      <c r="U30" s="4"/>
      <c r="V30" s="49">
        <v>29</v>
      </c>
      <c r="W30" s="89" t="s">
        <v>108</v>
      </c>
      <c r="X30" s="90"/>
      <c r="Y30" s="90"/>
      <c r="Z30" s="91"/>
      <c r="AA30" s="62" t="s">
        <v>1</v>
      </c>
      <c r="AB30" s="63">
        <f>IF(Q1="New Regime",AB2,ROUNDUP(SUM(AB10-(Z22+Z29)),0))</f>
        <v>-15597</v>
      </c>
    </row>
    <row r="31" spans="1:21" ht="13.5" customHeight="1">
      <c r="A31" s="5"/>
      <c r="B31" s="87"/>
      <c r="C31" s="88"/>
      <c r="D31" s="87"/>
      <c r="E31" s="96"/>
      <c r="F31" s="96"/>
      <c r="G31" s="88"/>
      <c r="H31" s="87"/>
      <c r="I31" s="96"/>
      <c r="J31" s="88"/>
      <c r="K31" s="87"/>
      <c r="L31" s="96"/>
      <c r="M31" s="88"/>
      <c r="N31" s="87"/>
      <c r="O31" s="96"/>
      <c r="P31" s="96"/>
      <c r="Q31" s="88"/>
      <c r="R31" s="87">
        <v>0</v>
      </c>
      <c r="S31" s="96"/>
      <c r="T31" s="88"/>
      <c r="U31" s="4"/>
    </row>
    <row r="32" spans="1:21" ht="13.5" customHeight="1">
      <c r="A32" s="5"/>
      <c r="B32" s="87"/>
      <c r="C32" s="88"/>
      <c r="D32" s="85"/>
      <c r="E32" s="85"/>
      <c r="F32" s="85"/>
      <c r="G32" s="85"/>
      <c r="H32" s="85"/>
      <c r="I32" s="85"/>
      <c r="J32" s="85"/>
      <c r="K32" s="85"/>
      <c r="L32" s="85"/>
      <c r="M32" s="85"/>
      <c r="N32" s="85"/>
      <c r="O32" s="85"/>
      <c r="P32" s="85"/>
      <c r="Q32" s="85"/>
      <c r="R32" s="85">
        <f>SUM(R29:R31)</f>
        <v>0</v>
      </c>
      <c r="S32" s="85"/>
      <c r="T32" s="85"/>
      <c r="U32" s="4"/>
    </row>
    <row r="33" spans="1:21" ht="13.5" customHeight="1">
      <c r="A33" s="97" t="s">
        <v>54</v>
      </c>
      <c r="B33" s="97"/>
      <c r="C33" s="97"/>
      <c r="D33" s="97"/>
      <c r="E33" s="97"/>
      <c r="F33" s="97"/>
      <c r="G33" s="97"/>
      <c r="H33" s="4"/>
      <c r="I33" s="98"/>
      <c r="J33" s="98"/>
      <c r="K33" s="98"/>
      <c r="L33" s="98"/>
      <c r="M33" s="98"/>
      <c r="N33" s="98"/>
      <c r="O33" s="98"/>
      <c r="P33" s="98"/>
      <c r="Q33" s="98"/>
      <c r="R33" s="98"/>
      <c r="S33" s="98"/>
      <c r="T33" s="98"/>
      <c r="U33" s="4"/>
    </row>
    <row r="34" spans="1:21" ht="13.5" customHeight="1">
      <c r="A34" s="99" t="s">
        <v>86</v>
      </c>
      <c r="B34" s="99"/>
      <c r="C34" s="99"/>
      <c r="D34" s="99"/>
      <c r="E34" s="66"/>
      <c r="F34" s="99" t="s">
        <v>87</v>
      </c>
      <c r="G34" s="99"/>
      <c r="H34" s="99"/>
      <c r="I34" s="99"/>
      <c r="J34" s="85"/>
      <c r="K34" s="85"/>
      <c r="L34" s="85"/>
      <c r="M34" s="4"/>
      <c r="N34" s="85" t="s">
        <v>111</v>
      </c>
      <c r="O34" s="85"/>
      <c r="P34" s="85"/>
      <c r="Q34" s="85"/>
      <c r="R34" s="85"/>
      <c r="S34" s="85"/>
      <c r="T34" s="85"/>
      <c r="U34" s="4"/>
    </row>
    <row r="35" spans="1:21" ht="13.5" customHeight="1">
      <c r="A35" s="67"/>
      <c r="B35" s="67"/>
      <c r="C35" s="67"/>
      <c r="D35" s="67"/>
      <c r="E35" s="66"/>
      <c r="F35" s="67"/>
      <c r="G35" s="67"/>
      <c r="H35" s="67"/>
      <c r="I35" s="67"/>
      <c r="J35" s="34"/>
      <c r="K35" s="34"/>
      <c r="L35" s="34"/>
      <c r="M35" s="4"/>
      <c r="N35" s="34"/>
      <c r="O35" s="34"/>
      <c r="P35" s="34"/>
      <c r="Q35" s="34"/>
      <c r="R35" s="34"/>
      <c r="S35" s="34"/>
      <c r="T35" s="34"/>
      <c r="U35" s="4"/>
    </row>
    <row r="36" spans="1:21" ht="13.5" customHeight="1">
      <c r="A36" s="4" t="s">
        <v>51</v>
      </c>
      <c r="B36" s="4"/>
      <c r="C36" s="4"/>
      <c r="D36" s="4"/>
      <c r="E36" s="4"/>
      <c r="F36" s="4"/>
      <c r="G36" s="4"/>
      <c r="H36" s="5">
        <v>0</v>
      </c>
      <c r="I36" s="4" t="s">
        <v>9</v>
      </c>
      <c r="J36" s="100"/>
      <c r="K36" s="100"/>
      <c r="L36" s="100"/>
      <c r="M36" s="4"/>
      <c r="N36" s="4"/>
      <c r="O36" s="4"/>
      <c r="P36" s="4"/>
      <c r="Q36" s="4"/>
      <c r="R36" s="4"/>
      <c r="S36" s="4"/>
      <c r="T36" s="4"/>
      <c r="U36" s="4"/>
    </row>
    <row r="37" spans="1:21" ht="13.5" customHeight="1">
      <c r="A37" s="4" t="s">
        <v>52</v>
      </c>
      <c r="B37" s="4"/>
      <c r="C37" s="4"/>
      <c r="D37" s="87">
        <v>0</v>
      </c>
      <c r="E37" s="88"/>
      <c r="F37" s="4" t="s">
        <v>53</v>
      </c>
      <c r="G37" s="4"/>
      <c r="H37" s="4"/>
      <c r="I37" s="4"/>
      <c r="J37" s="4"/>
      <c r="K37" s="4"/>
      <c r="L37" s="4"/>
      <c r="M37" s="4"/>
      <c r="N37" s="4"/>
      <c r="O37" s="4"/>
      <c r="P37" s="4"/>
      <c r="Q37" s="4"/>
      <c r="R37" s="4"/>
      <c r="S37" s="4"/>
      <c r="T37" s="4"/>
      <c r="U37" s="4"/>
    </row>
    <row r="38" spans="1:21" ht="13.5" customHeight="1">
      <c r="A38" s="4"/>
      <c r="B38" s="4"/>
      <c r="C38" s="4"/>
      <c r="D38" s="4"/>
      <c r="E38" s="4"/>
      <c r="F38" s="4"/>
      <c r="G38" s="4"/>
      <c r="H38" s="4"/>
      <c r="I38" s="4"/>
      <c r="J38" s="4"/>
      <c r="K38" s="4"/>
      <c r="L38" s="4"/>
      <c r="M38" s="4"/>
      <c r="N38" s="4"/>
      <c r="O38" s="4"/>
      <c r="P38" s="4"/>
      <c r="Q38" s="4"/>
      <c r="R38" s="4"/>
      <c r="S38" s="4"/>
      <c r="T38" s="4"/>
      <c r="U38" s="4"/>
    </row>
    <row r="39" spans="1:21" ht="13.5" customHeight="1">
      <c r="A39" s="86" t="s">
        <v>63</v>
      </c>
      <c r="B39" s="86"/>
      <c r="C39" s="86"/>
      <c r="D39" s="86"/>
      <c r="E39" s="86"/>
      <c r="F39" s="86"/>
      <c r="G39" s="4"/>
      <c r="H39" s="86" t="s">
        <v>62</v>
      </c>
      <c r="I39" s="86"/>
      <c r="J39" s="86"/>
      <c r="K39" s="86"/>
      <c r="L39" s="86"/>
      <c r="M39" s="86"/>
      <c r="N39" s="4"/>
      <c r="O39" s="86" t="s">
        <v>61</v>
      </c>
      <c r="P39" s="86"/>
      <c r="Q39" s="86"/>
      <c r="R39" s="86"/>
      <c r="S39" s="86"/>
      <c r="T39" s="86"/>
      <c r="U39" s="4"/>
    </row>
    <row r="40" spans="1:21" ht="13.5" customHeight="1">
      <c r="A40" s="86"/>
      <c r="B40" s="86"/>
      <c r="C40" s="86"/>
      <c r="D40" s="86"/>
      <c r="E40" s="86"/>
      <c r="F40" s="86"/>
      <c r="G40" s="4"/>
      <c r="H40" s="86"/>
      <c r="I40" s="86"/>
      <c r="J40" s="86"/>
      <c r="K40" s="86"/>
      <c r="L40" s="86"/>
      <c r="M40" s="86"/>
      <c r="N40" s="4"/>
      <c r="O40" s="86"/>
      <c r="P40" s="86"/>
      <c r="Q40" s="86"/>
      <c r="R40" s="86"/>
      <c r="S40" s="86"/>
      <c r="T40" s="86"/>
      <c r="U40" s="4"/>
    </row>
    <row r="41" spans="1:28" ht="13.5" customHeight="1">
      <c r="A41" s="86"/>
      <c r="B41" s="86"/>
      <c r="C41" s="86"/>
      <c r="D41" s="86"/>
      <c r="E41" s="86"/>
      <c r="F41" s="86"/>
      <c r="G41" s="4"/>
      <c r="H41" s="86"/>
      <c r="I41" s="86"/>
      <c r="J41" s="86"/>
      <c r="K41" s="86"/>
      <c r="L41" s="86"/>
      <c r="M41" s="86"/>
      <c r="N41" s="4"/>
      <c r="O41" s="86"/>
      <c r="P41" s="86"/>
      <c r="Q41" s="86"/>
      <c r="R41" s="86"/>
      <c r="S41" s="86"/>
      <c r="T41" s="86"/>
      <c r="U41" s="4"/>
      <c r="V41" s="34"/>
      <c r="W41" s="4"/>
      <c r="X41" s="4"/>
      <c r="Y41" s="4"/>
      <c r="Z41" s="4"/>
      <c r="AA41" s="4"/>
      <c r="AB41" s="4"/>
    </row>
    <row r="42" spans="21:28" ht="13.5" customHeight="1">
      <c r="U42" s="4"/>
      <c r="V42" s="68"/>
      <c r="W42" s="68"/>
      <c r="X42" s="68"/>
      <c r="Y42" s="68"/>
      <c r="Z42" s="68"/>
      <c r="AA42" s="68"/>
      <c r="AB42" s="68"/>
    </row>
  </sheetData>
  <sheetProtection password="E1CE" sheet="1" selectLockedCells="1"/>
  <mergeCells count="77">
    <mergeCell ref="W30:Z30"/>
    <mergeCell ref="AD1:AJ1"/>
    <mergeCell ref="AE6:AH6"/>
    <mergeCell ref="AE7:AH7"/>
    <mergeCell ref="W19:X19"/>
    <mergeCell ref="W23:X23"/>
    <mergeCell ref="W13:X13"/>
    <mergeCell ref="W2:Z2"/>
    <mergeCell ref="AE2:AH2"/>
    <mergeCell ref="AE3:AH3"/>
    <mergeCell ref="AE4:AH4"/>
    <mergeCell ref="AE5:AH5"/>
    <mergeCell ref="AG15:AJ15"/>
    <mergeCell ref="AE8:AH8"/>
    <mergeCell ref="AE9:AH9"/>
    <mergeCell ref="AE10:AH10"/>
    <mergeCell ref="AE11:AH11"/>
    <mergeCell ref="D37:E37"/>
    <mergeCell ref="A34:B34"/>
    <mergeCell ref="C34:D34"/>
    <mergeCell ref="J36:L36"/>
    <mergeCell ref="F34:I34"/>
    <mergeCell ref="J34:L34"/>
    <mergeCell ref="B31:C31"/>
    <mergeCell ref="D31:G31"/>
    <mergeCell ref="A33:G33"/>
    <mergeCell ref="I33:T33"/>
    <mergeCell ref="B30:C30"/>
    <mergeCell ref="D30:G30"/>
    <mergeCell ref="H30:J30"/>
    <mergeCell ref="K30:M30"/>
    <mergeCell ref="N30:Q30"/>
    <mergeCell ref="B32:C32"/>
    <mergeCell ref="D32:G32"/>
    <mergeCell ref="H32:J32"/>
    <mergeCell ref="K32:M32"/>
    <mergeCell ref="R30:T30"/>
    <mergeCell ref="H31:J31"/>
    <mergeCell ref="K31:M31"/>
    <mergeCell ref="N31:Q31"/>
    <mergeCell ref="R31:T31"/>
    <mergeCell ref="N32:Q32"/>
    <mergeCell ref="R32:T32"/>
    <mergeCell ref="N28:Q28"/>
    <mergeCell ref="R28:T28"/>
    <mergeCell ref="B29:C29"/>
    <mergeCell ref="D29:G29"/>
    <mergeCell ref="H29:J29"/>
    <mergeCell ref="K29:M29"/>
    <mergeCell ref="N29:Q29"/>
    <mergeCell ref="R29:T29"/>
    <mergeCell ref="W10:Z10"/>
    <mergeCell ref="A4:H4"/>
    <mergeCell ref="I4:T4"/>
    <mergeCell ref="M2:P2"/>
    <mergeCell ref="Q2:T2"/>
    <mergeCell ref="V1:AB1"/>
    <mergeCell ref="F3:L3"/>
    <mergeCell ref="M3:P3"/>
    <mergeCell ref="Q3:T3"/>
    <mergeCell ref="Q1:T1"/>
    <mergeCell ref="A27:T27"/>
    <mergeCell ref="R34:T34"/>
    <mergeCell ref="N34:Q34"/>
    <mergeCell ref="A39:F41"/>
    <mergeCell ref="H39:M41"/>
    <mergeCell ref="O39:T41"/>
    <mergeCell ref="B28:C28"/>
    <mergeCell ref="D28:G28"/>
    <mergeCell ref="H28:J28"/>
    <mergeCell ref="K28:M28"/>
    <mergeCell ref="B1:E1"/>
    <mergeCell ref="A2:E2"/>
    <mergeCell ref="F2:L2"/>
    <mergeCell ref="F1:P1"/>
    <mergeCell ref="A3:E3"/>
    <mergeCell ref="A26:H26"/>
  </mergeCells>
  <dataValidations count="2">
    <dataValidation type="list" allowBlank="1" showInputMessage="1" showErrorMessage="1" prompt="Please select the pension type.&#10;" sqref="I5">
      <formula1>"Select GPF/CPS,GPF,CPS"</formula1>
    </dataValidation>
    <dataValidation type="list" allowBlank="1" showInputMessage="1" showErrorMessage="1" prompt="Please select the regime type: Old or New" sqref="Q1:T1">
      <formula1>"Select Regime,Old Regime,New Regime"</formula1>
    </dataValidation>
  </dataValidations>
  <printOptions/>
  <pageMargins left="0.17" right="0.12" top="0.27" bottom="0.17" header="0.3"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Malarvannan</dc:creator>
  <cp:keywords/>
  <dc:description/>
  <cp:lastModifiedBy>vshirthik</cp:lastModifiedBy>
  <cp:lastPrinted>2022-01-20T05:06:23Z</cp:lastPrinted>
  <dcterms:created xsi:type="dcterms:W3CDTF">1996-10-14T23:33:28Z</dcterms:created>
  <dcterms:modified xsi:type="dcterms:W3CDTF">2022-01-20T05:13:42Z</dcterms:modified>
  <cp:category/>
  <cp:version/>
  <cp:contentType/>
  <cp:contentStatus/>
</cp:coreProperties>
</file>